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0485" firstSheet="5" activeTab="7"/>
  </bookViews>
  <sheets>
    <sheet name="Dic '11 - Ene '12" sheetId="1" r:id="rId1"/>
    <sheet name="Ene '12-Febr '12" sheetId="2" r:id="rId2"/>
    <sheet name="Febr '12-Mzo '12" sheetId="3" r:id="rId3"/>
    <sheet name="Mzo '12 - Abril '12" sheetId="4" r:id="rId4"/>
    <sheet name="Abril '12-Myo '12" sheetId="5" r:id="rId5"/>
    <sheet name="Mayo '12-Jnio '12" sheetId="6" r:id="rId6"/>
    <sheet name="Comparativa promedios" sheetId="7" r:id="rId7"/>
    <sheet name="Comparativa promedios anual" sheetId="8" r:id="rId8"/>
  </sheets>
  <definedNames/>
  <calcPr fullCalcOnLoad="1"/>
</workbook>
</file>

<file path=xl/sharedStrings.xml><?xml version="1.0" encoding="utf-8"?>
<sst xmlns="http://schemas.openxmlformats.org/spreadsheetml/2006/main" count="300" uniqueCount="40">
  <si>
    <t>Variación Porcentual</t>
  </si>
  <si>
    <r>
      <t>Vta 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</t>
    </r>
  </si>
  <si>
    <t>Promedio</t>
  </si>
  <si>
    <t>sobre promedio</t>
  </si>
  <si>
    <t>Pcia./Periodo</t>
  </si>
  <si>
    <t>de GNC</t>
  </si>
  <si>
    <t>EE. SS.</t>
  </si>
  <si>
    <t>por EE. SS.</t>
  </si>
  <si>
    <t>Buenos Aires</t>
  </si>
  <si>
    <t>Capital Federal</t>
  </si>
  <si>
    <t>Catamarca</t>
  </si>
  <si>
    <t>Córdoba</t>
  </si>
  <si>
    <t>Chubut</t>
  </si>
  <si>
    <t>Entre Ríos</t>
  </si>
  <si>
    <t>Jujuy</t>
  </si>
  <si>
    <t>La Pampa</t>
  </si>
  <si>
    <t>La Rioja</t>
  </si>
  <si>
    <t>Mendoza</t>
  </si>
  <si>
    <t>Neuquén</t>
  </si>
  <si>
    <t>Río Negro</t>
  </si>
  <si>
    <t xml:space="preserve">Salta </t>
  </si>
  <si>
    <t>San Juan</t>
  </si>
  <si>
    <t>San Luis</t>
  </si>
  <si>
    <t>Santa Fe</t>
  </si>
  <si>
    <t>Stgo del Estero</t>
  </si>
  <si>
    <t>Tierra del Fuego</t>
  </si>
  <si>
    <t>Tucumán</t>
  </si>
  <si>
    <t>Total País</t>
  </si>
  <si>
    <t>Enero 2012 / Enero 2011</t>
  </si>
  <si>
    <t>Febr. 2012 / Ene. 2012</t>
  </si>
  <si>
    <t>Ene. 2012 / Dic. 2011</t>
  </si>
  <si>
    <t>Febr. 2012 / Febr. 2011</t>
  </si>
  <si>
    <t>Marzo 2012 / Marzo 2011</t>
  </si>
  <si>
    <t>Abril 2012 / Marzo 2012</t>
  </si>
  <si>
    <t>Marzo 2012 / Febr. 2012</t>
  </si>
  <si>
    <t>Abril 2012 / Abril 2011</t>
  </si>
  <si>
    <t>Mayo 2012 / Abril 2012</t>
  </si>
  <si>
    <t>Mayo 2012 / Mayo 2011</t>
  </si>
  <si>
    <t>Junio 2012 / Mayo 2012</t>
  </si>
  <si>
    <t>Junio 2012 / Junio 2011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</si>
</sst>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47">
    <font>
      <sz val="10"/>
      <name val="Arial"/>
      <family val="0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2" fontId="5" fillId="0" borderId="11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6" xfId="0" applyNumberFormat="1" applyFont="1" applyFill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8" fillId="0" borderId="18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3" fillId="0" borderId="20" xfId="0" applyFont="1" applyFill="1" applyBorder="1" applyAlignment="1">
      <alignment/>
    </xf>
    <xf numFmtId="2" fontId="5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7" fillId="33" borderId="14" xfId="0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17" fontId="7" fillId="33" borderId="23" xfId="0" applyNumberFormat="1" applyFont="1" applyFill="1" applyBorder="1" applyAlignment="1">
      <alignment horizontal="center"/>
    </xf>
    <xf numFmtId="17" fontId="7" fillId="33" borderId="22" xfId="0" applyNumberFormat="1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2" fontId="7" fillId="33" borderId="28" xfId="0" applyNumberFormat="1" applyFont="1" applyFill="1" applyBorder="1" applyAlignment="1">
      <alignment/>
    </xf>
    <xf numFmtId="2" fontId="7" fillId="33" borderId="29" xfId="0" applyNumberFormat="1" applyFont="1" applyFill="1" applyBorder="1" applyAlignment="1">
      <alignment/>
    </xf>
    <xf numFmtId="2" fontId="7" fillId="33" borderId="30" xfId="0" applyNumberFormat="1" applyFont="1" applyFill="1" applyBorder="1" applyAlignment="1">
      <alignment horizontal="center"/>
    </xf>
    <xf numFmtId="2" fontId="7" fillId="33" borderId="28" xfId="0" applyNumberFormat="1" applyFont="1" applyFill="1" applyBorder="1" applyAlignment="1">
      <alignment/>
    </xf>
    <xf numFmtId="2" fontId="8" fillId="33" borderId="30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32" xfId="0" applyFont="1" applyFill="1" applyBorder="1" applyAlignment="1">
      <alignment/>
    </xf>
    <xf numFmtId="17" fontId="7" fillId="33" borderId="33" xfId="0" applyNumberFormat="1" applyFont="1" applyFill="1" applyBorder="1" applyAlignment="1">
      <alignment horizontal="center"/>
    </xf>
    <xf numFmtId="17" fontId="7" fillId="33" borderId="34" xfId="0" applyNumberFormat="1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17" fontId="7" fillId="33" borderId="36" xfId="0" applyNumberFormat="1" applyFont="1" applyFill="1" applyBorder="1" applyAlignment="1">
      <alignment horizontal="center"/>
    </xf>
    <xf numFmtId="17" fontId="7" fillId="33" borderId="37" xfId="0" applyNumberFormat="1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2" fontId="45" fillId="0" borderId="18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8" borderId="39" xfId="0" applyFont="1" applyFill="1" applyBorder="1" applyAlignment="1">
      <alignment/>
    </xf>
    <xf numFmtId="0" fontId="2" fillId="8" borderId="14" xfId="0" applyFont="1" applyFill="1" applyBorder="1" applyAlignment="1">
      <alignment/>
    </xf>
    <xf numFmtId="2" fontId="2" fillId="8" borderId="14" xfId="0" applyNumberFormat="1" applyFont="1" applyFill="1" applyBorder="1" applyAlignment="1">
      <alignment/>
    </xf>
    <xf numFmtId="0" fontId="2" fillId="8" borderId="4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8" borderId="41" xfId="0" applyFont="1" applyFill="1" applyBorder="1" applyAlignment="1">
      <alignment/>
    </xf>
    <xf numFmtId="0" fontId="2" fillId="8" borderId="42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8" borderId="44" xfId="0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/>
    </xf>
    <xf numFmtId="0" fontId="2" fillId="33" borderId="40" xfId="0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39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 horizontal="center"/>
    </xf>
    <xf numFmtId="2" fontId="3" fillId="3" borderId="45" xfId="0" applyNumberFormat="1" applyFont="1" applyFill="1" applyBorder="1" applyAlignment="1">
      <alignment horizontal="right"/>
    </xf>
    <xf numFmtId="0" fontId="3" fillId="3" borderId="11" xfId="0" applyFont="1" applyFill="1" applyBorder="1" applyAlignment="1">
      <alignment/>
    </xf>
    <xf numFmtId="0" fontId="3" fillId="3" borderId="46" xfId="0" applyFont="1" applyFill="1" applyBorder="1" applyAlignment="1">
      <alignment/>
    </xf>
    <xf numFmtId="0" fontId="3" fillId="3" borderId="47" xfId="0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" fontId="2" fillId="33" borderId="28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2" fontId="2" fillId="33" borderId="29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2" fontId="2" fillId="33" borderId="45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center"/>
    </xf>
    <xf numFmtId="0" fontId="2" fillId="33" borderId="4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5" fillId="33" borderId="21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/>
    </xf>
    <xf numFmtId="2" fontId="46" fillId="0" borderId="14" xfId="0" applyNumberFormat="1" applyFont="1" applyFill="1" applyBorder="1" applyAlignment="1">
      <alignment horizontal="center"/>
    </xf>
    <xf numFmtId="2" fontId="46" fillId="8" borderId="14" xfId="0" applyNumberFormat="1" applyFont="1" applyFill="1" applyBorder="1" applyAlignment="1">
      <alignment horizontal="center"/>
    </xf>
    <xf numFmtId="17" fontId="2" fillId="33" borderId="44" xfId="0" applyNumberFormat="1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7" fontId="2" fillId="33" borderId="41" xfId="0" applyNumberFormat="1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17" fontId="2" fillId="8" borderId="41" xfId="0" applyNumberFormat="1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/>
    </xf>
    <xf numFmtId="0" fontId="2" fillId="8" borderId="47" xfId="0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33" borderId="29" xfId="0" applyNumberFormat="1" applyFont="1" applyFill="1" applyBorder="1" applyAlignment="1">
      <alignment/>
    </xf>
    <xf numFmtId="2" fontId="7" fillId="33" borderId="50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23" sqref="B23:H23"/>
    </sheetView>
  </sheetViews>
  <sheetFormatPr defaultColWidth="11.421875" defaultRowHeight="12.75"/>
  <cols>
    <col min="1" max="1" width="14.00390625" style="0" bestFit="1" customWidth="1"/>
    <col min="2" max="2" width="12.421875" style="0" bestFit="1" customWidth="1"/>
    <col min="3" max="3" width="6.57421875" style="0" bestFit="1" customWidth="1"/>
    <col min="6" max="6" width="6.57421875" style="0" bestFit="1" customWidth="1"/>
    <col min="8" max="8" width="18.421875" style="0" bestFit="1" customWidth="1"/>
  </cols>
  <sheetData>
    <row r="1" spans="1:8" ht="16.5" thickBot="1">
      <c r="A1" s="1"/>
      <c r="B1" s="118">
        <v>40878</v>
      </c>
      <c r="C1" s="119"/>
      <c r="D1" s="120"/>
      <c r="E1" s="121">
        <v>40909</v>
      </c>
      <c r="F1" s="122"/>
      <c r="G1" s="123"/>
      <c r="H1" s="82" t="s">
        <v>0</v>
      </c>
    </row>
    <row r="2" spans="1:8" ht="14.25" thickBot="1">
      <c r="A2" s="2"/>
      <c r="B2" s="83" t="s">
        <v>1</v>
      </c>
      <c r="C2" s="99"/>
      <c r="D2" s="99" t="s">
        <v>2</v>
      </c>
      <c r="E2" s="83" t="s">
        <v>1</v>
      </c>
      <c r="F2" s="84"/>
      <c r="G2" s="99" t="s">
        <v>2</v>
      </c>
      <c r="H2" s="85" t="s">
        <v>3</v>
      </c>
    </row>
    <row r="3" spans="1:8" ht="13.5" thickBot="1">
      <c r="A3" s="89" t="s">
        <v>4</v>
      </c>
      <c r="B3" s="100" t="s">
        <v>5</v>
      </c>
      <c r="C3" s="100" t="s">
        <v>6</v>
      </c>
      <c r="D3" s="100" t="s">
        <v>7</v>
      </c>
      <c r="E3" s="100" t="s">
        <v>5</v>
      </c>
      <c r="F3" s="101" t="s">
        <v>6</v>
      </c>
      <c r="G3" s="100" t="s">
        <v>7</v>
      </c>
      <c r="H3" s="85" t="s">
        <v>30</v>
      </c>
    </row>
    <row r="4" spans="1:8" ht="13.5" thickBot="1">
      <c r="A4" s="102" t="s">
        <v>8</v>
      </c>
      <c r="B4" s="17">
        <f>48377000+27212448+28768257+3307000</f>
        <v>107664705</v>
      </c>
      <c r="C4" s="14">
        <f>387+208+239+29</f>
        <v>863</v>
      </c>
      <c r="D4" s="98">
        <f>B4/C4</f>
        <v>124756.32097334879</v>
      </c>
      <c r="E4" s="26">
        <f>23218183+3414000+42109211+29469950</f>
        <v>98211344</v>
      </c>
      <c r="F4" s="3">
        <f>208+29+387+239</f>
        <v>863</v>
      </c>
      <c r="G4" s="94">
        <f>E4/F4</f>
        <v>113802.25260718424</v>
      </c>
      <c r="H4" s="4">
        <f>(G4-D4)*100/D4</f>
        <v>-8.780371431844822</v>
      </c>
    </row>
    <row r="5" spans="1:8" ht="13.5" thickBot="1">
      <c r="A5" s="102" t="s">
        <v>9</v>
      </c>
      <c r="B5" s="18">
        <v>21539816</v>
      </c>
      <c r="C5" s="15">
        <v>146</v>
      </c>
      <c r="D5" s="98">
        <f aca="true" t="shared" si="0" ref="D5:D23">B5/C5</f>
        <v>147532.98630136985</v>
      </c>
      <c r="E5" s="5">
        <v>18924769</v>
      </c>
      <c r="F5" s="6">
        <v>146</v>
      </c>
      <c r="G5" s="94">
        <f aca="true" t="shared" si="1" ref="G5:G23">E5/F5</f>
        <v>129621.70547945205</v>
      </c>
      <c r="H5" s="4">
        <f aca="true" t="shared" si="2" ref="H5:H23">(G5-D5)*100/D5</f>
        <v>-12.14052617719668</v>
      </c>
    </row>
    <row r="6" spans="1:8" ht="13.5" thickBot="1">
      <c r="A6" s="102" t="s">
        <v>10</v>
      </c>
      <c r="B6" s="18">
        <v>1372879</v>
      </c>
      <c r="C6" s="15">
        <v>11</v>
      </c>
      <c r="D6" s="98">
        <f t="shared" si="0"/>
        <v>124807.18181818182</v>
      </c>
      <c r="E6" s="5">
        <v>1194974</v>
      </c>
      <c r="F6" s="3">
        <v>11</v>
      </c>
      <c r="G6" s="94">
        <f t="shared" si="1"/>
        <v>108634</v>
      </c>
      <c r="H6" s="4">
        <f t="shared" si="2"/>
        <v>-12.958534583164289</v>
      </c>
    </row>
    <row r="7" spans="1:8" ht="13.5" thickBot="1">
      <c r="A7" s="102" t="s">
        <v>11</v>
      </c>
      <c r="B7" s="19">
        <v>32270243</v>
      </c>
      <c r="C7" s="15">
        <v>241</v>
      </c>
      <c r="D7" s="98">
        <f t="shared" si="0"/>
        <v>133901.42323651453</v>
      </c>
      <c r="E7" s="5">
        <v>30058513</v>
      </c>
      <c r="F7" s="7">
        <v>241</v>
      </c>
      <c r="G7" s="94">
        <f t="shared" si="1"/>
        <v>124724.12033195021</v>
      </c>
      <c r="H7" s="4">
        <f t="shared" si="2"/>
        <v>-6.853775473584134</v>
      </c>
    </row>
    <row r="8" spans="1:8" ht="13.5" thickBot="1">
      <c r="A8" s="102" t="s">
        <v>12</v>
      </c>
      <c r="B8" s="18">
        <v>400341</v>
      </c>
      <c r="C8" s="15">
        <v>3</v>
      </c>
      <c r="D8" s="98">
        <f t="shared" si="0"/>
        <v>133447</v>
      </c>
      <c r="E8" s="8">
        <v>414015</v>
      </c>
      <c r="F8" s="6">
        <v>3</v>
      </c>
      <c r="G8" s="94">
        <f t="shared" si="1"/>
        <v>138005</v>
      </c>
      <c r="H8" s="10">
        <f t="shared" si="2"/>
        <v>3.4155882110500797</v>
      </c>
    </row>
    <row r="9" spans="1:8" ht="13.5" thickBot="1">
      <c r="A9" s="102" t="s">
        <v>13</v>
      </c>
      <c r="B9" s="20">
        <f>3895493+1635827</f>
        <v>5531320</v>
      </c>
      <c r="C9" s="16">
        <f>48+10</f>
        <v>58</v>
      </c>
      <c r="D9" s="98">
        <f t="shared" si="0"/>
        <v>95367.58620689655</v>
      </c>
      <c r="E9" s="8">
        <f>1483157+4243239</f>
        <v>5726396</v>
      </c>
      <c r="F9" s="3">
        <v>58</v>
      </c>
      <c r="G9" s="94">
        <f t="shared" si="1"/>
        <v>98730.96551724138</v>
      </c>
      <c r="H9" s="10">
        <f t="shared" si="2"/>
        <v>3.526753107757279</v>
      </c>
    </row>
    <row r="10" spans="1:8" ht="13.5" thickBot="1">
      <c r="A10" s="102" t="s">
        <v>14</v>
      </c>
      <c r="B10" s="18">
        <f>3864832</f>
        <v>3864832</v>
      </c>
      <c r="C10" s="15">
        <v>27</v>
      </c>
      <c r="D10" s="98">
        <f t="shared" si="0"/>
        <v>143141.92592592593</v>
      </c>
      <c r="E10" s="8">
        <v>3605450</v>
      </c>
      <c r="F10" s="7">
        <v>27</v>
      </c>
      <c r="G10" s="94">
        <f t="shared" si="1"/>
        <v>133535.1851851852</v>
      </c>
      <c r="H10" s="4">
        <f t="shared" si="2"/>
        <v>-6.711339587335225</v>
      </c>
    </row>
    <row r="11" spans="1:8" ht="13.5" thickBot="1">
      <c r="A11" s="102" t="s">
        <v>15</v>
      </c>
      <c r="B11" s="18">
        <v>1222430</v>
      </c>
      <c r="C11" s="15">
        <v>11</v>
      </c>
      <c r="D11" s="98">
        <f t="shared" si="0"/>
        <v>111130</v>
      </c>
      <c r="E11" s="9">
        <v>1198632</v>
      </c>
      <c r="F11" s="7">
        <v>11</v>
      </c>
      <c r="G11" s="94">
        <f t="shared" si="1"/>
        <v>108966.54545454546</v>
      </c>
      <c r="H11" s="4">
        <f t="shared" si="2"/>
        <v>-1.9467781386255234</v>
      </c>
    </row>
    <row r="12" spans="1:8" ht="13.5" thickBot="1">
      <c r="A12" s="102" t="s">
        <v>16</v>
      </c>
      <c r="B12" s="18">
        <v>610134</v>
      </c>
      <c r="C12" s="15">
        <v>3</v>
      </c>
      <c r="D12" s="98">
        <f t="shared" si="0"/>
        <v>203378</v>
      </c>
      <c r="E12" s="9">
        <v>500797</v>
      </c>
      <c r="F12" s="7">
        <v>3</v>
      </c>
      <c r="G12" s="94">
        <f t="shared" si="1"/>
        <v>166932.33333333334</v>
      </c>
      <c r="H12" s="4">
        <f t="shared" si="2"/>
        <v>-17.920161800522504</v>
      </c>
    </row>
    <row r="13" spans="1:8" ht="13.5" thickBot="1">
      <c r="A13" s="102" t="s">
        <v>17</v>
      </c>
      <c r="B13" s="18">
        <v>16829261</v>
      </c>
      <c r="C13" s="15">
        <v>147</v>
      </c>
      <c r="D13" s="98">
        <f t="shared" si="0"/>
        <v>114484.76870748299</v>
      </c>
      <c r="E13" s="9">
        <v>15064251</v>
      </c>
      <c r="F13" s="7">
        <v>147</v>
      </c>
      <c r="G13" s="94">
        <f t="shared" si="1"/>
        <v>102477.89795918367</v>
      </c>
      <c r="H13" s="4">
        <f t="shared" si="2"/>
        <v>-10.487745124399698</v>
      </c>
    </row>
    <row r="14" spans="1:8" ht="13.5" thickBot="1">
      <c r="A14" s="102" t="s">
        <v>18</v>
      </c>
      <c r="B14" s="18">
        <v>2277752</v>
      </c>
      <c r="C14" s="15">
        <v>18</v>
      </c>
      <c r="D14" s="98">
        <f t="shared" si="0"/>
        <v>126541.77777777778</v>
      </c>
      <c r="E14" s="8">
        <v>2471262</v>
      </c>
      <c r="F14" s="7">
        <v>18</v>
      </c>
      <c r="G14" s="94">
        <f t="shared" si="1"/>
        <v>137292.33333333334</v>
      </c>
      <c r="H14" s="10">
        <f t="shared" si="2"/>
        <v>8.49565712158304</v>
      </c>
    </row>
    <row r="15" spans="1:8" ht="13.5" thickBot="1">
      <c r="A15" s="102" t="s">
        <v>19</v>
      </c>
      <c r="B15" s="18">
        <v>2819318</v>
      </c>
      <c r="C15" s="15">
        <v>24</v>
      </c>
      <c r="D15" s="98">
        <f t="shared" si="0"/>
        <v>117471.58333333333</v>
      </c>
      <c r="E15" s="8">
        <v>2930145</v>
      </c>
      <c r="F15" s="6">
        <v>24</v>
      </c>
      <c r="G15" s="94">
        <f t="shared" si="1"/>
        <v>122089.375</v>
      </c>
      <c r="H15" s="10">
        <f t="shared" si="2"/>
        <v>3.930986146294959</v>
      </c>
    </row>
    <row r="16" spans="1:8" ht="13.5" thickBot="1">
      <c r="A16" s="102" t="s">
        <v>20</v>
      </c>
      <c r="B16" s="18">
        <f>6371568</f>
        <v>6371568</v>
      </c>
      <c r="C16" s="15">
        <v>45</v>
      </c>
      <c r="D16" s="98">
        <f t="shared" si="0"/>
        <v>141590.4</v>
      </c>
      <c r="E16" s="8">
        <v>5884877</v>
      </c>
      <c r="F16" s="7">
        <v>46</v>
      </c>
      <c r="G16" s="94">
        <f t="shared" si="1"/>
        <v>127932.10869565218</v>
      </c>
      <c r="H16" s="4">
        <f t="shared" si="2"/>
        <v>-9.646339938546554</v>
      </c>
    </row>
    <row r="17" spans="1:8" ht="13.5" thickBot="1">
      <c r="A17" s="102" t="s">
        <v>21</v>
      </c>
      <c r="B17" s="18">
        <v>4440797</v>
      </c>
      <c r="C17" s="15">
        <v>40</v>
      </c>
      <c r="D17" s="98">
        <f t="shared" si="0"/>
        <v>111019.925</v>
      </c>
      <c r="E17" s="9">
        <v>3956111</v>
      </c>
      <c r="F17" s="7">
        <v>40</v>
      </c>
      <c r="G17" s="94">
        <f t="shared" si="1"/>
        <v>98902.775</v>
      </c>
      <c r="H17" s="4">
        <f t="shared" si="2"/>
        <v>-10.914392168793132</v>
      </c>
    </row>
    <row r="18" spans="1:8" ht="13.5" thickBot="1">
      <c r="A18" s="102" t="s">
        <v>22</v>
      </c>
      <c r="B18" s="18">
        <v>3791397</v>
      </c>
      <c r="C18" s="15">
        <v>25</v>
      </c>
      <c r="D18" s="98">
        <f t="shared" si="0"/>
        <v>151655.88</v>
      </c>
      <c r="E18" s="5">
        <v>3787607</v>
      </c>
      <c r="F18" s="7">
        <v>25</v>
      </c>
      <c r="G18" s="94">
        <f t="shared" si="1"/>
        <v>151504.28</v>
      </c>
      <c r="H18" s="4">
        <f t="shared" si="2"/>
        <v>-0.09996315342339895</v>
      </c>
    </row>
    <row r="19" spans="1:8" ht="13.5" thickBot="1">
      <c r="A19" s="102" t="s">
        <v>23</v>
      </c>
      <c r="B19" s="18">
        <v>19519000</v>
      </c>
      <c r="C19" s="15">
        <v>138</v>
      </c>
      <c r="D19" s="98">
        <f t="shared" si="0"/>
        <v>141442.02898550723</v>
      </c>
      <c r="E19" s="8">
        <v>17711000</v>
      </c>
      <c r="F19" s="7">
        <v>138</v>
      </c>
      <c r="G19" s="94">
        <f t="shared" si="1"/>
        <v>128340.57971014493</v>
      </c>
      <c r="H19" s="4">
        <f t="shared" si="2"/>
        <v>-9.262769609098818</v>
      </c>
    </row>
    <row r="20" spans="1:8" ht="13.5" thickBot="1">
      <c r="A20" s="102" t="s">
        <v>24</v>
      </c>
      <c r="B20" s="18">
        <v>3843643</v>
      </c>
      <c r="C20" s="15">
        <v>33</v>
      </c>
      <c r="D20" s="98">
        <f t="shared" si="0"/>
        <v>116474.0303030303</v>
      </c>
      <c r="E20" s="5">
        <v>3458010</v>
      </c>
      <c r="F20" s="7">
        <v>33</v>
      </c>
      <c r="G20" s="94">
        <f t="shared" si="1"/>
        <v>104788.18181818182</v>
      </c>
      <c r="H20" s="4">
        <f t="shared" si="2"/>
        <v>-10.033007748118123</v>
      </c>
    </row>
    <row r="21" spans="1:8" ht="13.5" thickBot="1">
      <c r="A21" s="102" t="s">
        <v>25</v>
      </c>
      <c r="B21" s="18">
        <v>157510</v>
      </c>
      <c r="C21" s="15">
        <v>1</v>
      </c>
      <c r="D21" s="98">
        <f t="shared" si="0"/>
        <v>157510</v>
      </c>
      <c r="E21" s="8">
        <v>128906</v>
      </c>
      <c r="F21" s="6">
        <v>1</v>
      </c>
      <c r="G21" s="94">
        <f t="shared" si="1"/>
        <v>128906</v>
      </c>
      <c r="H21" s="4">
        <f t="shared" si="2"/>
        <v>-18.160116817979812</v>
      </c>
    </row>
    <row r="22" spans="1:8" ht="13.5" thickBot="1">
      <c r="A22" s="102" t="s">
        <v>26</v>
      </c>
      <c r="B22" s="18">
        <v>10504594</v>
      </c>
      <c r="C22" s="15">
        <v>86</v>
      </c>
      <c r="D22" s="98">
        <f t="shared" si="0"/>
        <v>122146.44186046511</v>
      </c>
      <c r="E22" s="11">
        <v>9115051</v>
      </c>
      <c r="F22" s="12">
        <v>86</v>
      </c>
      <c r="G22" s="94">
        <f t="shared" si="1"/>
        <v>105988.96511627907</v>
      </c>
      <c r="H22" s="13">
        <f t="shared" si="2"/>
        <v>-13.227955311742651</v>
      </c>
    </row>
    <row r="23" spans="1:8" ht="13.5" thickBot="1">
      <c r="A23" s="102" t="s">
        <v>27</v>
      </c>
      <c r="B23" s="103">
        <f>SUM(B4:B22)</f>
        <v>245031540</v>
      </c>
      <c r="C23" s="104">
        <f>SUM(C4:C22)</f>
        <v>1920</v>
      </c>
      <c r="D23" s="105">
        <f t="shared" si="0"/>
        <v>127620.59375</v>
      </c>
      <c r="E23" s="106">
        <f>SUM(E4:E22)</f>
        <v>224342110</v>
      </c>
      <c r="F23" s="107">
        <f>SUM(F4:F22)</f>
        <v>1921</v>
      </c>
      <c r="G23" s="108">
        <f t="shared" si="1"/>
        <v>116784.02394586153</v>
      </c>
      <c r="H23" s="109">
        <f t="shared" si="2"/>
        <v>-8.491239137600765</v>
      </c>
    </row>
  </sheetData>
  <sheetProtection/>
  <mergeCells count="2">
    <mergeCell ref="B1:D1"/>
    <mergeCell ref="E1:G1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B23" sqref="B23:H23"/>
    </sheetView>
  </sheetViews>
  <sheetFormatPr defaultColWidth="11.421875" defaultRowHeight="12.75"/>
  <cols>
    <col min="1" max="1" width="14.00390625" style="0" bestFit="1" customWidth="1"/>
    <col min="2" max="2" width="12.421875" style="0" bestFit="1" customWidth="1"/>
    <col min="3" max="3" width="6.57421875" style="0" bestFit="1" customWidth="1"/>
    <col min="6" max="6" width="6.57421875" style="0" bestFit="1" customWidth="1"/>
    <col min="8" max="8" width="18.421875" style="0" bestFit="1" customWidth="1"/>
  </cols>
  <sheetData>
    <row r="1" spans="1:8" ht="16.5" thickBot="1">
      <c r="A1" s="1"/>
      <c r="B1" s="118">
        <v>40909</v>
      </c>
      <c r="C1" s="119"/>
      <c r="D1" s="120"/>
      <c r="E1" s="121">
        <v>40940</v>
      </c>
      <c r="F1" s="122"/>
      <c r="G1" s="123"/>
      <c r="H1" s="82" t="s">
        <v>0</v>
      </c>
    </row>
    <row r="2" spans="1:8" ht="14.25" thickBot="1">
      <c r="A2" s="2"/>
      <c r="B2" s="83" t="s">
        <v>1</v>
      </c>
      <c r="C2" s="99"/>
      <c r="D2" s="99" t="s">
        <v>2</v>
      </c>
      <c r="E2" s="83" t="s">
        <v>1</v>
      </c>
      <c r="F2" s="84"/>
      <c r="G2" s="99" t="s">
        <v>2</v>
      </c>
      <c r="H2" s="85" t="s">
        <v>3</v>
      </c>
    </row>
    <row r="3" spans="1:8" ht="13.5" thickBot="1">
      <c r="A3" s="89" t="s">
        <v>4</v>
      </c>
      <c r="B3" s="100" t="s">
        <v>5</v>
      </c>
      <c r="C3" s="100" t="s">
        <v>6</v>
      </c>
      <c r="D3" s="100" t="s">
        <v>7</v>
      </c>
      <c r="E3" s="86" t="s">
        <v>5</v>
      </c>
      <c r="F3" s="87" t="s">
        <v>6</v>
      </c>
      <c r="G3" s="86" t="s">
        <v>7</v>
      </c>
      <c r="H3" s="85" t="s">
        <v>29</v>
      </c>
    </row>
    <row r="4" spans="1:8" ht="13.5" thickBot="1">
      <c r="A4" s="102" t="s">
        <v>8</v>
      </c>
      <c r="B4" s="26">
        <f>23218183+3414000+42109211+29469950</f>
        <v>98211344</v>
      </c>
      <c r="C4" s="3">
        <f>208+29+387+239</f>
        <v>863</v>
      </c>
      <c r="D4" s="94">
        <f>B4/C4</f>
        <v>113802.25260718424</v>
      </c>
      <c r="E4" s="29">
        <f>21802939+3152000+39710961+27746784</f>
        <v>92412684</v>
      </c>
      <c r="F4" s="29">
        <f>208+29+387+239</f>
        <v>863</v>
      </c>
      <c r="G4" s="95">
        <f>E4/F4</f>
        <v>107083.06373117033</v>
      </c>
      <c r="H4" s="27">
        <f>(G4-D4)*100/D4</f>
        <v>-5.904267026424163</v>
      </c>
    </row>
    <row r="5" spans="1:8" ht="13.5" thickBot="1">
      <c r="A5" s="102" t="s">
        <v>9</v>
      </c>
      <c r="B5" s="5">
        <v>18924769</v>
      </c>
      <c r="C5" s="6">
        <v>146</v>
      </c>
      <c r="D5" s="94">
        <f aca="true" t="shared" si="0" ref="D5:D23">B5/C5</f>
        <v>129621.70547945205</v>
      </c>
      <c r="E5" s="29">
        <v>18090136</v>
      </c>
      <c r="F5" s="29">
        <v>146</v>
      </c>
      <c r="G5" s="95">
        <f aca="true" t="shared" si="1" ref="G5:G23">E5/F5</f>
        <v>123905.04109589041</v>
      </c>
      <c r="H5" s="27">
        <f aca="true" t="shared" si="2" ref="H5:H23">(G5-D5)*100/D5</f>
        <v>-4.410267834709104</v>
      </c>
    </row>
    <row r="6" spans="1:8" ht="13.5" thickBot="1">
      <c r="A6" s="102" t="s">
        <v>10</v>
      </c>
      <c r="B6" s="5">
        <v>1194974</v>
      </c>
      <c r="C6" s="3">
        <v>11</v>
      </c>
      <c r="D6" s="94">
        <f t="shared" si="0"/>
        <v>108634</v>
      </c>
      <c r="E6" s="29">
        <v>1162900</v>
      </c>
      <c r="F6" s="29">
        <v>11</v>
      </c>
      <c r="G6" s="95">
        <f t="shared" si="1"/>
        <v>105718.18181818182</v>
      </c>
      <c r="H6" s="27">
        <f t="shared" si="2"/>
        <v>-2.684075134689118</v>
      </c>
    </row>
    <row r="7" spans="1:8" ht="13.5" thickBot="1">
      <c r="A7" s="102" t="s">
        <v>11</v>
      </c>
      <c r="B7" s="5">
        <v>30058513</v>
      </c>
      <c r="C7" s="7">
        <v>241</v>
      </c>
      <c r="D7" s="94">
        <f t="shared" si="0"/>
        <v>124724.12033195021</v>
      </c>
      <c r="E7" s="29">
        <v>29100627</v>
      </c>
      <c r="F7" s="29">
        <v>241</v>
      </c>
      <c r="G7" s="96">
        <f t="shared" si="1"/>
        <v>120749.48962655602</v>
      </c>
      <c r="H7" s="27">
        <f t="shared" si="2"/>
        <v>-3.1867378136769395</v>
      </c>
    </row>
    <row r="8" spans="1:8" ht="13.5" thickBot="1">
      <c r="A8" s="102" t="s">
        <v>12</v>
      </c>
      <c r="B8" s="8">
        <v>414015</v>
      </c>
      <c r="C8" s="6">
        <v>3</v>
      </c>
      <c r="D8" s="94">
        <f t="shared" si="0"/>
        <v>138005</v>
      </c>
      <c r="E8" s="29">
        <v>340606</v>
      </c>
      <c r="F8" s="29">
        <v>3</v>
      </c>
      <c r="G8" s="96">
        <f t="shared" si="1"/>
        <v>113535.33333333333</v>
      </c>
      <c r="H8" s="27">
        <f t="shared" si="2"/>
        <v>-17.731000084538003</v>
      </c>
    </row>
    <row r="9" spans="1:8" ht="13.5" thickBot="1">
      <c r="A9" s="102" t="s">
        <v>13</v>
      </c>
      <c r="B9" s="8">
        <f>1483157+4243239</f>
        <v>5726396</v>
      </c>
      <c r="C9" s="3">
        <v>58</v>
      </c>
      <c r="D9" s="94">
        <f t="shared" si="0"/>
        <v>98730.96551724138</v>
      </c>
      <c r="E9" s="8">
        <f>3967747+1417297</f>
        <v>5385044</v>
      </c>
      <c r="F9" s="8">
        <f>48+10</f>
        <v>58</v>
      </c>
      <c r="G9" s="96">
        <f t="shared" si="1"/>
        <v>92845.58620689655</v>
      </c>
      <c r="H9" s="27">
        <f t="shared" si="2"/>
        <v>-5.961026795911423</v>
      </c>
    </row>
    <row r="10" spans="1:8" ht="13.5" thickBot="1">
      <c r="A10" s="102" t="s">
        <v>14</v>
      </c>
      <c r="B10" s="8">
        <v>3605450</v>
      </c>
      <c r="C10" s="7">
        <v>27</v>
      </c>
      <c r="D10" s="94">
        <f t="shared" si="0"/>
        <v>133535.1851851852</v>
      </c>
      <c r="E10" s="29">
        <v>3450146</v>
      </c>
      <c r="F10" s="29">
        <v>27</v>
      </c>
      <c r="G10" s="96">
        <f t="shared" si="1"/>
        <v>127783.18518518518</v>
      </c>
      <c r="H10" s="27">
        <f t="shared" si="2"/>
        <v>-4.307478955470201</v>
      </c>
    </row>
    <row r="11" spans="1:8" ht="13.5" thickBot="1">
      <c r="A11" s="102" t="s">
        <v>15</v>
      </c>
      <c r="B11" s="9">
        <v>1198632</v>
      </c>
      <c r="C11" s="7">
        <v>11</v>
      </c>
      <c r="D11" s="94">
        <f t="shared" si="0"/>
        <v>108966.54545454546</v>
      </c>
      <c r="E11" s="29">
        <v>1109122</v>
      </c>
      <c r="F11" s="29">
        <v>11</v>
      </c>
      <c r="G11" s="96">
        <f t="shared" si="1"/>
        <v>100829.27272727272</v>
      </c>
      <c r="H11" s="27">
        <f t="shared" si="2"/>
        <v>-7.46767982166337</v>
      </c>
    </row>
    <row r="12" spans="1:8" ht="13.5" thickBot="1">
      <c r="A12" s="102" t="s">
        <v>16</v>
      </c>
      <c r="B12" s="9">
        <v>500797</v>
      </c>
      <c r="C12" s="7">
        <v>3</v>
      </c>
      <c r="D12" s="94">
        <f t="shared" si="0"/>
        <v>166932.33333333334</v>
      </c>
      <c r="E12" s="29">
        <v>538970</v>
      </c>
      <c r="F12" s="29">
        <v>3</v>
      </c>
      <c r="G12" s="96">
        <f t="shared" si="1"/>
        <v>179656.66666666666</v>
      </c>
      <c r="H12" s="28">
        <f t="shared" si="2"/>
        <v>7.622449814994886</v>
      </c>
    </row>
    <row r="13" spans="1:8" ht="13.5" thickBot="1">
      <c r="A13" s="102" t="s">
        <v>17</v>
      </c>
      <c r="B13" s="9">
        <v>15064251</v>
      </c>
      <c r="C13" s="7">
        <v>147</v>
      </c>
      <c r="D13" s="94">
        <f t="shared" si="0"/>
        <v>102477.89795918367</v>
      </c>
      <c r="E13" s="29">
        <v>15056816</v>
      </c>
      <c r="F13" s="29">
        <v>147</v>
      </c>
      <c r="G13" s="96">
        <f t="shared" si="1"/>
        <v>102427.31972789115</v>
      </c>
      <c r="H13" s="27">
        <f t="shared" si="2"/>
        <v>-0.04935525835303514</v>
      </c>
    </row>
    <row r="14" spans="1:8" ht="13.5" thickBot="1">
      <c r="A14" s="102" t="s">
        <v>18</v>
      </c>
      <c r="B14" s="8">
        <v>2471262</v>
      </c>
      <c r="C14" s="7">
        <v>18</v>
      </c>
      <c r="D14" s="94">
        <f t="shared" si="0"/>
        <v>137292.33333333334</v>
      </c>
      <c r="E14" s="29">
        <v>2238402</v>
      </c>
      <c r="F14" s="29">
        <v>18</v>
      </c>
      <c r="G14" s="96">
        <f t="shared" si="1"/>
        <v>124355.66666666667</v>
      </c>
      <c r="H14" s="27">
        <f t="shared" si="2"/>
        <v>-9.42271600502092</v>
      </c>
    </row>
    <row r="15" spans="1:8" ht="13.5" thickBot="1">
      <c r="A15" s="102" t="s">
        <v>19</v>
      </c>
      <c r="B15" s="8">
        <v>2930145</v>
      </c>
      <c r="C15" s="6">
        <v>24</v>
      </c>
      <c r="D15" s="94">
        <f t="shared" si="0"/>
        <v>122089.375</v>
      </c>
      <c r="E15" s="29">
        <v>2698353</v>
      </c>
      <c r="F15" s="29">
        <v>24</v>
      </c>
      <c r="G15" s="96">
        <f t="shared" si="1"/>
        <v>112431.375</v>
      </c>
      <c r="H15" s="27">
        <f t="shared" si="2"/>
        <v>-7.910598280972444</v>
      </c>
    </row>
    <row r="16" spans="1:8" ht="13.5" thickBot="1">
      <c r="A16" s="102" t="s">
        <v>20</v>
      </c>
      <c r="B16" s="8">
        <v>5884877</v>
      </c>
      <c r="C16" s="7">
        <v>46</v>
      </c>
      <c r="D16" s="94">
        <f t="shared" si="0"/>
        <v>127932.10869565218</v>
      </c>
      <c r="E16" s="29">
        <v>5610828</v>
      </c>
      <c r="F16" s="29">
        <v>46</v>
      </c>
      <c r="G16" s="96">
        <f t="shared" si="1"/>
        <v>121974.52173913043</v>
      </c>
      <c r="H16" s="27">
        <f t="shared" si="2"/>
        <v>-4.656834798756204</v>
      </c>
    </row>
    <row r="17" spans="1:8" ht="13.5" thickBot="1">
      <c r="A17" s="102" t="s">
        <v>21</v>
      </c>
      <c r="B17" s="9">
        <v>3956111</v>
      </c>
      <c r="C17" s="7">
        <v>40</v>
      </c>
      <c r="D17" s="94">
        <f t="shared" si="0"/>
        <v>98902.775</v>
      </c>
      <c r="E17" s="29">
        <v>3949953</v>
      </c>
      <c r="F17" s="29">
        <v>40</v>
      </c>
      <c r="G17" s="96">
        <f t="shared" si="1"/>
        <v>98748.825</v>
      </c>
      <c r="H17" s="27">
        <f t="shared" si="2"/>
        <v>-0.15565791758623265</v>
      </c>
    </row>
    <row r="18" spans="1:8" ht="13.5" thickBot="1">
      <c r="A18" s="102" t="s">
        <v>22</v>
      </c>
      <c r="B18" s="5">
        <v>3787607</v>
      </c>
      <c r="C18" s="7">
        <v>25</v>
      </c>
      <c r="D18" s="94">
        <f t="shared" si="0"/>
        <v>151504.28</v>
      </c>
      <c r="E18" s="29">
        <v>3584820</v>
      </c>
      <c r="F18" s="29">
        <v>25</v>
      </c>
      <c r="G18" s="96">
        <f t="shared" si="1"/>
        <v>143392.8</v>
      </c>
      <c r="H18" s="27">
        <f t="shared" si="2"/>
        <v>-5.353960957406623</v>
      </c>
    </row>
    <row r="19" spans="1:8" ht="13.5" thickBot="1">
      <c r="A19" s="102" t="s">
        <v>23</v>
      </c>
      <c r="B19" s="8">
        <v>17711000</v>
      </c>
      <c r="C19" s="7">
        <v>138</v>
      </c>
      <c r="D19" s="94">
        <f t="shared" si="0"/>
        <v>128340.57971014493</v>
      </c>
      <c r="E19" s="29">
        <v>16502000</v>
      </c>
      <c r="F19" s="29">
        <v>138</v>
      </c>
      <c r="G19" s="96">
        <f t="shared" si="1"/>
        <v>119579.71014492754</v>
      </c>
      <c r="H19" s="27">
        <f t="shared" si="2"/>
        <v>-6.826266162272035</v>
      </c>
    </row>
    <row r="20" spans="1:8" ht="13.5" thickBot="1">
      <c r="A20" s="102" t="s">
        <v>24</v>
      </c>
      <c r="B20" s="5">
        <v>3458010</v>
      </c>
      <c r="C20" s="7">
        <v>33</v>
      </c>
      <c r="D20" s="94">
        <f t="shared" si="0"/>
        <v>104788.18181818182</v>
      </c>
      <c r="E20" s="29">
        <v>3370732</v>
      </c>
      <c r="F20" s="29">
        <v>33</v>
      </c>
      <c r="G20" s="96">
        <f t="shared" si="1"/>
        <v>102143.39393939394</v>
      </c>
      <c r="H20" s="27">
        <f t="shared" si="2"/>
        <v>-2.523937177740963</v>
      </c>
    </row>
    <row r="21" spans="1:8" ht="13.5" thickBot="1">
      <c r="A21" s="102" t="s">
        <v>25</v>
      </c>
      <c r="B21" s="8">
        <v>128906</v>
      </c>
      <c r="C21" s="6">
        <v>1</v>
      </c>
      <c r="D21" s="94">
        <f t="shared" si="0"/>
        <v>128906</v>
      </c>
      <c r="E21" s="29">
        <v>123350</v>
      </c>
      <c r="F21" s="29">
        <v>1</v>
      </c>
      <c r="G21" s="96">
        <f t="shared" si="1"/>
        <v>123350</v>
      </c>
      <c r="H21" s="27">
        <f t="shared" si="2"/>
        <v>-4.310117449924752</v>
      </c>
    </row>
    <row r="22" spans="1:8" ht="13.5" thickBot="1">
      <c r="A22" s="102" t="s">
        <v>26</v>
      </c>
      <c r="B22" s="11">
        <v>9115051</v>
      </c>
      <c r="C22" s="12">
        <v>86</v>
      </c>
      <c r="D22" s="94">
        <f t="shared" si="0"/>
        <v>105988.96511627907</v>
      </c>
      <c r="E22" s="30">
        <v>8910492</v>
      </c>
      <c r="F22" s="29">
        <v>86</v>
      </c>
      <c r="G22" s="97">
        <f t="shared" si="1"/>
        <v>103610.37209302325</v>
      </c>
      <c r="H22" s="27">
        <f t="shared" si="2"/>
        <v>-2.244189308430641</v>
      </c>
    </row>
    <row r="23" spans="1:8" ht="13.5" thickBot="1">
      <c r="A23" s="102" t="s">
        <v>27</v>
      </c>
      <c r="B23" s="106">
        <f>SUM(B4:B22)</f>
        <v>224342110</v>
      </c>
      <c r="C23" s="107">
        <f>SUM(C4:C22)</f>
        <v>1921</v>
      </c>
      <c r="D23" s="108">
        <f t="shared" si="0"/>
        <v>116784.02394586153</v>
      </c>
      <c r="E23" s="110">
        <f>SUM(E4:E22)</f>
        <v>213635981</v>
      </c>
      <c r="F23" s="111">
        <f>SUM(F4:F22)</f>
        <v>1921</v>
      </c>
      <c r="G23" s="111">
        <f t="shared" si="1"/>
        <v>111210.81780322749</v>
      </c>
      <c r="H23" s="112">
        <f t="shared" si="2"/>
        <v>-4.77223335378275</v>
      </c>
    </row>
  </sheetData>
  <sheetProtection/>
  <mergeCells count="2">
    <mergeCell ref="B1:D1"/>
    <mergeCell ref="E1:G1"/>
  </mergeCells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3" sqref="A3:A23"/>
    </sheetView>
  </sheetViews>
  <sheetFormatPr defaultColWidth="11.421875" defaultRowHeight="12.75"/>
  <cols>
    <col min="1" max="1" width="14.00390625" style="0" customWidth="1"/>
    <col min="2" max="2" width="10.00390625" style="0" bestFit="1" customWidth="1"/>
    <col min="3" max="3" width="6.57421875" style="0" bestFit="1" customWidth="1"/>
    <col min="4" max="4" width="12.00390625" style="0" bestFit="1" customWidth="1"/>
    <col min="8" max="8" width="20.28125" style="0" bestFit="1" customWidth="1"/>
  </cols>
  <sheetData>
    <row r="1" spans="1:8" ht="16.5" thickBot="1">
      <c r="A1" s="1"/>
      <c r="B1" s="118">
        <v>40940</v>
      </c>
      <c r="C1" s="119"/>
      <c r="D1" s="120"/>
      <c r="E1" s="121">
        <v>40969</v>
      </c>
      <c r="F1" s="122"/>
      <c r="G1" s="123"/>
      <c r="H1" s="82" t="s">
        <v>0</v>
      </c>
    </row>
    <row r="2" spans="1:8" ht="14.25" thickBot="1">
      <c r="A2" s="2"/>
      <c r="B2" s="83" t="s">
        <v>1</v>
      </c>
      <c r="C2" s="99"/>
      <c r="D2" s="83" t="s">
        <v>2</v>
      </c>
      <c r="E2" s="83" t="s">
        <v>1</v>
      </c>
      <c r="F2" s="84"/>
      <c r="G2" s="83" t="s">
        <v>2</v>
      </c>
      <c r="H2" s="85" t="s">
        <v>3</v>
      </c>
    </row>
    <row r="3" spans="1:8" ht="13.5" thickBot="1">
      <c r="A3" s="89" t="s">
        <v>4</v>
      </c>
      <c r="B3" s="86" t="s">
        <v>5</v>
      </c>
      <c r="C3" s="86" t="s">
        <v>6</v>
      </c>
      <c r="D3" s="86" t="s">
        <v>7</v>
      </c>
      <c r="E3" s="86" t="s">
        <v>5</v>
      </c>
      <c r="F3" s="87" t="s">
        <v>6</v>
      </c>
      <c r="G3" s="86" t="s">
        <v>7</v>
      </c>
      <c r="H3" s="88" t="s">
        <v>34</v>
      </c>
    </row>
    <row r="4" spans="1:8" ht="13.5" thickBot="1">
      <c r="A4" s="90" t="s">
        <v>8</v>
      </c>
      <c r="B4" s="15">
        <f>21802939+3152000+39710961+27746784</f>
        <v>92412684</v>
      </c>
      <c r="C4" s="15">
        <f>208+29+387+239</f>
        <v>863</v>
      </c>
      <c r="D4" s="81">
        <f>B4/C4</f>
        <v>107083.06373117033</v>
      </c>
      <c r="E4" s="16">
        <f>25689238+27244723+46757260+3050000</f>
        <v>102741221</v>
      </c>
      <c r="F4" s="16">
        <f>209+239+387+29</f>
        <v>864</v>
      </c>
      <c r="G4" s="81">
        <f>E4/F4</f>
        <v>118913.45023148147</v>
      </c>
      <c r="H4" s="35">
        <f>(G4-D4)*100/D4</f>
        <v>11.047859566299921</v>
      </c>
    </row>
    <row r="5" spans="1:8" ht="13.5" thickBot="1">
      <c r="A5" s="90" t="s">
        <v>9</v>
      </c>
      <c r="B5" s="15">
        <v>18090136</v>
      </c>
      <c r="C5" s="15">
        <v>146</v>
      </c>
      <c r="D5" s="81">
        <f aca="true" t="shared" si="0" ref="D5:D23">B5/C5</f>
        <v>123905.04109589041</v>
      </c>
      <c r="E5" s="15">
        <v>21336977</v>
      </c>
      <c r="F5" s="15">
        <v>145</v>
      </c>
      <c r="G5" s="81">
        <f aca="true" t="shared" si="1" ref="G5:G23">E5/F5</f>
        <v>147151.56551724137</v>
      </c>
      <c r="H5" s="35">
        <f aca="true" t="shared" si="2" ref="H5:H23">(G5-D5)*100/D5</f>
        <v>18.761564675452078</v>
      </c>
    </row>
    <row r="6" spans="1:8" ht="13.5" thickBot="1">
      <c r="A6" s="90" t="s">
        <v>10</v>
      </c>
      <c r="B6" s="15">
        <v>1162900</v>
      </c>
      <c r="C6" s="15">
        <v>11</v>
      </c>
      <c r="D6" s="81">
        <f t="shared" si="0"/>
        <v>105718.18181818182</v>
      </c>
      <c r="E6" s="15">
        <v>1312400</v>
      </c>
      <c r="F6" s="15">
        <v>11</v>
      </c>
      <c r="G6" s="81">
        <f t="shared" si="1"/>
        <v>119309.09090909091</v>
      </c>
      <c r="H6" s="35">
        <f t="shared" si="2"/>
        <v>12.85579155559377</v>
      </c>
    </row>
    <row r="7" spans="1:8" ht="13.5" thickBot="1">
      <c r="A7" s="90" t="s">
        <v>11</v>
      </c>
      <c r="B7" s="15">
        <v>29100627</v>
      </c>
      <c r="C7" s="15">
        <v>241</v>
      </c>
      <c r="D7" s="81">
        <f t="shared" si="0"/>
        <v>120749.48962655602</v>
      </c>
      <c r="E7" s="15">
        <v>31416046</v>
      </c>
      <c r="F7" s="15">
        <v>241</v>
      </c>
      <c r="G7" s="81">
        <f t="shared" si="1"/>
        <v>130357.03734439834</v>
      </c>
      <c r="H7" s="35">
        <f t="shared" si="2"/>
        <v>7.956594887113595</v>
      </c>
    </row>
    <row r="8" spans="1:8" ht="13.5" thickBot="1">
      <c r="A8" s="90" t="s">
        <v>12</v>
      </c>
      <c r="B8" s="15">
        <v>340606</v>
      </c>
      <c r="C8" s="15">
        <v>3</v>
      </c>
      <c r="D8" s="81">
        <f t="shared" si="0"/>
        <v>113535.33333333333</v>
      </c>
      <c r="E8" s="15">
        <v>360084</v>
      </c>
      <c r="F8" s="15">
        <v>3</v>
      </c>
      <c r="G8" s="81">
        <f t="shared" si="1"/>
        <v>120028</v>
      </c>
      <c r="H8" s="35">
        <f t="shared" si="2"/>
        <v>5.7186309107884234</v>
      </c>
    </row>
    <row r="9" spans="1:8" ht="13.5" thickBot="1">
      <c r="A9" s="90" t="s">
        <v>13</v>
      </c>
      <c r="B9" s="16">
        <f>3967747+1417297</f>
        <v>5385044</v>
      </c>
      <c r="C9" s="16">
        <f>48+10</f>
        <v>58</v>
      </c>
      <c r="D9" s="81">
        <f t="shared" si="0"/>
        <v>92845.58620689655</v>
      </c>
      <c r="E9" s="16">
        <f>1642888+3567193</f>
        <v>5210081</v>
      </c>
      <c r="F9" s="16">
        <f>10+48</f>
        <v>58</v>
      </c>
      <c r="G9" s="81">
        <f t="shared" si="1"/>
        <v>89828.9827586207</v>
      </c>
      <c r="H9" s="34">
        <f t="shared" si="2"/>
        <v>-3.2490542324259484</v>
      </c>
    </row>
    <row r="10" spans="1:8" ht="13.5" thickBot="1">
      <c r="A10" s="90" t="s">
        <v>14</v>
      </c>
      <c r="B10" s="15">
        <v>3450146</v>
      </c>
      <c r="C10" s="15">
        <v>27</v>
      </c>
      <c r="D10" s="81">
        <f t="shared" si="0"/>
        <v>127783.18518518518</v>
      </c>
      <c r="E10" s="15">
        <v>3740555</v>
      </c>
      <c r="F10" s="15">
        <v>27</v>
      </c>
      <c r="G10" s="81">
        <f t="shared" si="1"/>
        <v>138539.07407407407</v>
      </c>
      <c r="H10" s="35">
        <f t="shared" si="2"/>
        <v>8.417295963707044</v>
      </c>
    </row>
    <row r="11" spans="1:8" ht="13.5" thickBot="1">
      <c r="A11" s="90" t="s">
        <v>15</v>
      </c>
      <c r="B11" s="15">
        <v>1109122</v>
      </c>
      <c r="C11" s="15">
        <v>11</v>
      </c>
      <c r="D11" s="81">
        <f t="shared" si="0"/>
        <v>100829.27272727272</v>
      </c>
      <c r="E11" s="15">
        <v>1181271</v>
      </c>
      <c r="F11" s="15">
        <v>12</v>
      </c>
      <c r="G11" s="81">
        <f t="shared" si="1"/>
        <v>98439.25</v>
      </c>
      <c r="H11" s="34">
        <f t="shared" si="2"/>
        <v>-2.370365929086244</v>
      </c>
    </row>
    <row r="12" spans="1:8" ht="13.5" thickBot="1">
      <c r="A12" s="90" t="s">
        <v>16</v>
      </c>
      <c r="B12" s="15">
        <v>538970</v>
      </c>
      <c r="C12" s="15">
        <v>3</v>
      </c>
      <c r="D12" s="81">
        <f t="shared" si="0"/>
        <v>179656.66666666666</v>
      </c>
      <c r="E12" s="15">
        <v>594767</v>
      </c>
      <c r="F12" s="15">
        <v>3</v>
      </c>
      <c r="G12" s="81">
        <f t="shared" si="1"/>
        <v>198255.66666666666</v>
      </c>
      <c r="H12" s="35">
        <f t="shared" si="2"/>
        <v>10.352524259235208</v>
      </c>
    </row>
    <row r="13" spans="1:8" ht="13.5" thickBot="1">
      <c r="A13" s="90" t="s">
        <v>17</v>
      </c>
      <c r="B13" s="15">
        <v>15056816</v>
      </c>
      <c r="C13" s="15">
        <v>147</v>
      </c>
      <c r="D13" s="81">
        <f t="shared" si="0"/>
        <v>102427.31972789115</v>
      </c>
      <c r="E13" s="15">
        <v>16831373</v>
      </c>
      <c r="F13" s="15">
        <v>146</v>
      </c>
      <c r="G13" s="81">
        <f t="shared" si="1"/>
        <v>115283.37671232877</v>
      </c>
      <c r="H13" s="35">
        <f t="shared" si="2"/>
        <v>12.551394509385846</v>
      </c>
    </row>
    <row r="14" spans="1:8" ht="13.5" thickBot="1">
      <c r="A14" s="90" t="s">
        <v>18</v>
      </c>
      <c r="B14" s="15">
        <v>2238402</v>
      </c>
      <c r="C14" s="15">
        <v>18</v>
      </c>
      <c r="D14" s="81">
        <f t="shared" si="0"/>
        <v>124355.66666666667</v>
      </c>
      <c r="E14" s="15">
        <v>2271768</v>
      </c>
      <c r="F14" s="15">
        <v>18</v>
      </c>
      <c r="G14" s="81">
        <f t="shared" si="1"/>
        <v>126209.33333333333</v>
      </c>
      <c r="H14" s="35">
        <f t="shared" si="2"/>
        <v>1.4906169669255043</v>
      </c>
    </row>
    <row r="15" spans="1:8" ht="13.5" thickBot="1">
      <c r="A15" s="90" t="s">
        <v>19</v>
      </c>
      <c r="B15" s="15">
        <v>2698353</v>
      </c>
      <c r="C15" s="15">
        <v>24</v>
      </c>
      <c r="D15" s="81">
        <f t="shared" si="0"/>
        <v>112431.375</v>
      </c>
      <c r="E15" s="15">
        <v>2596424</v>
      </c>
      <c r="F15" s="15">
        <v>24</v>
      </c>
      <c r="G15" s="81">
        <f t="shared" si="1"/>
        <v>108184.33333333333</v>
      </c>
      <c r="H15" s="34">
        <f t="shared" si="2"/>
        <v>-3.7774523941085585</v>
      </c>
    </row>
    <row r="16" spans="1:8" ht="13.5" thickBot="1">
      <c r="A16" s="90" t="s">
        <v>20</v>
      </c>
      <c r="B16" s="15">
        <v>5610828</v>
      </c>
      <c r="C16" s="15">
        <v>46</v>
      </c>
      <c r="D16" s="81">
        <f t="shared" si="0"/>
        <v>121974.52173913043</v>
      </c>
      <c r="E16" s="15">
        <v>6120399</v>
      </c>
      <c r="F16" s="15">
        <v>46</v>
      </c>
      <c r="G16" s="81">
        <f t="shared" si="1"/>
        <v>133052.15217391305</v>
      </c>
      <c r="H16" s="35">
        <f t="shared" si="2"/>
        <v>9.08192159873731</v>
      </c>
    </row>
    <row r="17" spans="1:8" ht="13.5" thickBot="1">
      <c r="A17" s="90" t="s">
        <v>21</v>
      </c>
      <c r="B17" s="15">
        <v>3949953</v>
      </c>
      <c r="C17" s="15">
        <v>40</v>
      </c>
      <c r="D17" s="81">
        <f t="shared" si="0"/>
        <v>98748.825</v>
      </c>
      <c r="E17" s="15">
        <v>4450164</v>
      </c>
      <c r="F17" s="15">
        <v>40</v>
      </c>
      <c r="G17" s="81">
        <f t="shared" si="1"/>
        <v>111254.1</v>
      </c>
      <c r="H17" s="35">
        <f t="shared" si="2"/>
        <v>12.663720302494749</v>
      </c>
    </row>
    <row r="18" spans="1:8" ht="13.5" thickBot="1">
      <c r="A18" s="90" t="s">
        <v>22</v>
      </c>
      <c r="B18" s="15">
        <v>3584820</v>
      </c>
      <c r="C18" s="15">
        <v>25</v>
      </c>
      <c r="D18" s="81">
        <f t="shared" si="0"/>
        <v>143392.8</v>
      </c>
      <c r="E18" s="15">
        <v>3694484</v>
      </c>
      <c r="F18" s="15">
        <v>25</v>
      </c>
      <c r="G18" s="81">
        <f t="shared" si="1"/>
        <v>147779.36</v>
      </c>
      <c r="H18" s="35">
        <f t="shared" si="2"/>
        <v>3.0591215179562696</v>
      </c>
    </row>
    <row r="19" spans="1:8" ht="13.5" thickBot="1">
      <c r="A19" s="90" t="s">
        <v>23</v>
      </c>
      <c r="B19" s="15">
        <v>16502000</v>
      </c>
      <c r="C19" s="15">
        <v>138</v>
      </c>
      <c r="D19" s="81">
        <f t="shared" si="0"/>
        <v>119579.71014492754</v>
      </c>
      <c r="E19" s="15">
        <v>19599000</v>
      </c>
      <c r="F19" s="15">
        <v>138</v>
      </c>
      <c r="G19" s="81">
        <f t="shared" si="1"/>
        <v>142021.73913043478</v>
      </c>
      <c r="H19" s="35">
        <f t="shared" si="2"/>
        <v>18.76742213065083</v>
      </c>
    </row>
    <row r="20" spans="1:8" ht="13.5" thickBot="1">
      <c r="A20" s="90" t="s">
        <v>24</v>
      </c>
      <c r="B20" s="15">
        <v>3370732</v>
      </c>
      <c r="C20" s="15">
        <v>33</v>
      </c>
      <c r="D20" s="81">
        <f t="shared" si="0"/>
        <v>102143.39393939394</v>
      </c>
      <c r="E20" s="15">
        <v>3794197</v>
      </c>
      <c r="F20" s="15">
        <v>33</v>
      </c>
      <c r="G20" s="81">
        <f t="shared" si="1"/>
        <v>114975.66666666667</v>
      </c>
      <c r="H20" s="35">
        <f t="shared" si="2"/>
        <v>12.562998185557328</v>
      </c>
    </row>
    <row r="21" spans="1:8" ht="13.5" thickBot="1">
      <c r="A21" s="90" t="s">
        <v>25</v>
      </c>
      <c r="B21" s="15">
        <v>123350</v>
      </c>
      <c r="C21" s="15">
        <v>1</v>
      </c>
      <c r="D21" s="81">
        <f t="shared" si="0"/>
        <v>123350</v>
      </c>
      <c r="E21" s="15">
        <v>157553</v>
      </c>
      <c r="F21" s="15">
        <v>1</v>
      </c>
      <c r="G21" s="81">
        <f t="shared" si="1"/>
        <v>157553</v>
      </c>
      <c r="H21" s="35">
        <f t="shared" si="2"/>
        <v>27.728415079043373</v>
      </c>
    </row>
    <row r="22" spans="1:8" ht="13.5" thickBot="1">
      <c r="A22" s="90" t="s">
        <v>26</v>
      </c>
      <c r="B22" s="15">
        <v>8910492</v>
      </c>
      <c r="C22" s="15">
        <v>86</v>
      </c>
      <c r="D22" s="81">
        <f t="shared" si="0"/>
        <v>103610.37209302325</v>
      </c>
      <c r="E22" s="15">
        <v>10139903</v>
      </c>
      <c r="F22" s="15">
        <v>86</v>
      </c>
      <c r="G22" s="81">
        <f t="shared" si="1"/>
        <v>117905.8488372093</v>
      </c>
      <c r="H22" s="35">
        <f t="shared" si="2"/>
        <v>13.797341381373776</v>
      </c>
    </row>
    <row r="23" spans="1:8" ht="13.5" thickBot="1">
      <c r="A23" s="90" t="s">
        <v>27</v>
      </c>
      <c r="B23" s="91">
        <f>SUM(B4:B22)</f>
        <v>213635981</v>
      </c>
      <c r="C23" s="91">
        <f>SUM(C4:C22)</f>
        <v>1921</v>
      </c>
      <c r="D23" s="113">
        <f t="shared" si="0"/>
        <v>111210.81780322749</v>
      </c>
      <c r="E23" s="91">
        <f>SUM(E4:E22)</f>
        <v>237548667</v>
      </c>
      <c r="F23" s="91">
        <f>SUM(F4:F22)</f>
        <v>1921</v>
      </c>
      <c r="G23" s="113">
        <f t="shared" si="1"/>
        <v>123658.85840707965</v>
      </c>
      <c r="H23" s="114">
        <f t="shared" si="2"/>
        <v>11.193192217934486</v>
      </c>
    </row>
  </sheetData>
  <sheetProtection/>
  <mergeCells count="2">
    <mergeCell ref="B1:D1"/>
    <mergeCell ref="E1:G1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6" sqref="D26"/>
    </sheetView>
  </sheetViews>
  <sheetFormatPr defaultColWidth="11.421875" defaultRowHeight="12.75"/>
  <cols>
    <col min="1" max="1" width="14.00390625" style="0" bestFit="1" customWidth="1"/>
    <col min="8" max="8" width="20.00390625" style="0" bestFit="1" customWidth="1"/>
  </cols>
  <sheetData>
    <row r="1" spans="1:8" ht="16.5" thickBot="1">
      <c r="A1" s="1"/>
      <c r="B1" s="118">
        <v>40969</v>
      </c>
      <c r="C1" s="119"/>
      <c r="D1" s="120"/>
      <c r="E1" s="121">
        <v>41000</v>
      </c>
      <c r="F1" s="122"/>
      <c r="G1" s="123"/>
      <c r="H1" s="82" t="s">
        <v>0</v>
      </c>
    </row>
    <row r="2" spans="1:8" ht="14.25" thickBot="1">
      <c r="A2" s="2"/>
      <c r="B2" s="83" t="s">
        <v>1</v>
      </c>
      <c r="C2" s="99"/>
      <c r="D2" s="83" t="s">
        <v>2</v>
      </c>
      <c r="E2" s="83" t="s">
        <v>1</v>
      </c>
      <c r="F2" s="84"/>
      <c r="G2" s="83" t="s">
        <v>2</v>
      </c>
      <c r="H2" s="85" t="s">
        <v>3</v>
      </c>
    </row>
    <row r="3" spans="1:8" ht="13.5" thickBot="1">
      <c r="A3" s="89" t="s">
        <v>4</v>
      </c>
      <c r="B3" s="86" t="s">
        <v>5</v>
      </c>
      <c r="C3" s="86" t="s">
        <v>6</v>
      </c>
      <c r="D3" s="86" t="s">
        <v>7</v>
      </c>
      <c r="E3" s="86" t="s">
        <v>5</v>
      </c>
      <c r="F3" s="87" t="s">
        <v>6</v>
      </c>
      <c r="G3" s="86" t="s">
        <v>7</v>
      </c>
      <c r="H3" s="88" t="s">
        <v>33</v>
      </c>
    </row>
    <row r="4" spans="1:8" ht="13.5" thickBot="1">
      <c r="A4" s="90" t="s">
        <v>8</v>
      </c>
      <c r="B4" s="15">
        <v>102741221</v>
      </c>
      <c r="C4" s="15">
        <v>864</v>
      </c>
      <c r="D4" s="81">
        <v>118913.45023148147</v>
      </c>
      <c r="E4" s="16">
        <f>24069964+3138000+26481634+44407003</f>
        <v>98096601</v>
      </c>
      <c r="F4" s="16">
        <f>209+29+240+387</f>
        <v>865</v>
      </c>
      <c r="G4" s="81">
        <f>E4/F4</f>
        <v>113406.47514450867</v>
      </c>
      <c r="H4" s="34">
        <f>(G4-D4)*100/D4</f>
        <v>-4.631078382010372</v>
      </c>
    </row>
    <row r="5" spans="1:8" ht="13.5" thickBot="1">
      <c r="A5" s="90" t="s">
        <v>9</v>
      </c>
      <c r="B5" s="15">
        <v>21336977</v>
      </c>
      <c r="C5" s="15">
        <v>145</v>
      </c>
      <c r="D5" s="81">
        <v>147151.56551724137</v>
      </c>
      <c r="E5" s="15">
        <v>19701492</v>
      </c>
      <c r="F5" s="15">
        <v>145</v>
      </c>
      <c r="G5" s="81">
        <f aca="true" t="shared" si="0" ref="G5:G23">E5/F5</f>
        <v>135872.35862068966</v>
      </c>
      <c r="H5" s="34">
        <f aca="true" t="shared" si="1" ref="H5:H23">(G5-D5)*100/D5</f>
        <v>-7.66502677488005</v>
      </c>
    </row>
    <row r="6" spans="1:8" ht="13.5" thickBot="1">
      <c r="A6" s="90" t="s">
        <v>10</v>
      </c>
      <c r="B6" s="15">
        <v>1312400</v>
      </c>
      <c r="C6" s="15">
        <v>11</v>
      </c>
      <c r="D6" s="81">
        <v>119309.09090909091</v>
      </c>
      <c r="E6" s="15">
        <v>1209458</v>
      </c>
      <c r="F6" s="15">
        <v>11</v>
      </c>
      <c r="G6" s="81">
        <f t="shared" si="0"/>
        <v>109950.72727272728</v>
      </c>
      <c r="H6" s="34">
        <f t="shared" si="1"/>
        <v>-7.843797622676011</v>
      </c>
    </row>
    <row r="7" spans="1:8" ht="13.5" thickBot="1">
      <c r="A7" s="90" t="s">
        <v>11</v>
      </c>
      <c r="B7" s="15">
        <v>31416046</v>
      </c>
      <c r="C7" s="15">
        <v>241</v>
      </c>
      <c r="D7" s="81">
        <v>130357.03734439834</v>
      </c>
      <c r="E7" s="15">
        <v>30256388</v>
      </c>
      <c r="F7" s="15">
        <v>241</v>
      </c>
      <c r="G7" s="81">
        <f t="shared" si="0"/>
        <v>125545.17842323652</v>
      </c>
      <c r="H7" s="34">
        <f t="shared" si="1"/>
        <v>-3.69129202319095</v>
      </c>
    </row>
    <row r="8" spans="1:8" ht="13.5" thickBot="1">
      <c r="A8" s="90" t="s">
        <v>12</v>
      </c>
      <c r="B8" s="15">
        <v>360084</v>
      </c>
      <c r="C8" s="15">
        <v>3</v>
      </c>
      <c r="D8" s="81">
        <v>120028</v>
      </c>
      <c r="E8" s="15">
        <v>340111</v>
      </c>
      <c r="F8" s="15">
        <v>3</v>
      </c>
      <c r="G8" s="81">
        <f t="shared" si="0"/>
        <v>113370.33333333333</v>
      </c>
      <c r="H8" s="34">
        <f t="shared" si="1"/>
        <v>-5.546761311249602</v>
      </c>
    </row>
    <row r="9" spans="1:8" ht="13.5" thickBot="1">
      <c r="A9" s="90" t="s">
        <v>13</v>
      </c>
      <c r="B9" s="16">
        <v>5210081</v>
      </c>
      <c r="C9" s="16">
        <v>58</v>
      </c>
      <c r="D9" s="81">
        <v>89828.9827586207</v>
      </c>
      <c r="E9" s="16">
        <f>1562514+3679984</f>
        <v>5242498</v>
      </c>
      <c r="F9" s="16">
        <f>10+48</f>
        <v>58</v>
      </c>
      <c r="G9" s="81">
        <f t="shared" si="0"/>
        <v>90387.89655172414</v>
      </c>
      <c r="H9" s="35">
        <f t="shared" si="1"/>
        <v>0.6221976203440994</v>
      </c>
    </row>
    <row r="10" spans="1:8" ht="13.5" thickBot="1">
      <c r="A10" s="90" t="s">
        <v>14</v>
      </c>
      <c r="B10" s="15">
        <v>3740555</v>
      </c>
      <c r="C10" s="15">
        <v>27</v>
      </c>
      <c r="D10" s="81">
        <v>138539.07407407407</v>
      </c>
      <c r="E10" s="15">
        <v>3579648</v>
      </c>
      <c r="F10" s="15">
        <v>27</v>
      </c>
      <c r="G10" s="81">
        <f t="shared" si="0"/>
        <v>132579.55555555556</v>
      </c>
      <c r="H10" s="34">
        <f t="shared" si="1"/>
        <v>-4.3016878511343855</v>
      </c>
    </row>
    <row r="11" spans="1:8" ht="13.5" thickBot="1">
      <c r="A11" s="90" t="s">
        <v>15</v>
      </c>
      <c r="B11" s="15">
        <v>1181271</v>
      </c>
      <c r="C11" s="15">
        <v>12</v>
      </c>
      <c r="D11" s="81">
        <v>98439.25</v>
      </c>
      <c r="E11" s="15">
        <v>1183208</v>
      </c>
      <c r="F11" s="15">
        <v>12</v>
      </c>
      <c r="G11" s="81">
        <f t="shared" si="0"/>
        <v>98600.66666666667</v>
      </c>
      <c r="H11" s="35">
        <f t="shared" si="1"/>
        <v>0.1639759208513591</v>
      </c>
    </row>
    <row r="12" spans="1:8" ht="13.5" thickBot="1">
      <c r="A12" s="90" t="s">
        <v>16</v>
      </c>
      <c r="B12" s="15">
        <v>594767</v>
      </c>
      <c r="C12" s="15">
        <v>3</v>
      </c>
      <c r="D12" s="81">
        <v>198255.66666666666</v>
      </c>
      <c r="E12" s="15">
        <v>570947</v>
      </c>
      <c r="F12" s="15">
        <v>3</v>
      </c>
      <c r="G12" s="81">
        <f t="shared" si="0"/>
        <v>190315.66666666666</v>
      </c>
      <c r="H12" s="34">
        <f t="shared" si="1"/>
        <v>-4.004929661531323</v>
      </c>
    </row>
    <row r="13" spans="1:8" ht="13.5" thickBot="1">
      <c r="A13" s="90" t="s">
        <v>17</v>
      </c>
      <c r="B13" s="15">
        <v>16831373</v>
      </c>
      <c r="C13" s="15">
        <v>146</v>
      </c>
      <c r="D13" s="81">
        <v>115283.37671232877</v>
      </c>
      <c r="E13" s="15">
        <v>16340039</v>
      </c>
      <c r="F13" s="15">
        <v>146</v>
      </c>
      <c r="G13" s="81">
        <f t="shared" si="0"/>
        <v>111918.07534246576</v>
      </c>
      <c r="H13" s="34">
        <f t="shared" si="1"/>
        <v>-2.9191557931726626</v>
      </c>
    </row>
    <row r="14" spans="1:8" ht="13.5" thickBot="1">
      <c r="A14" s="90" t="s">
        <v>18</v>
      </c>
      <c r="B14" s="15">
        <v>2271768</v>
      </c>
      <c r="C14" s="15">
        <v>18</v>
      </c>
      <c r="D14" s="81">
        <v>126209.33333333333</v>
      </c>
      <c r="E14" s="15">
        <v>2661441</v>
      </c>
      <c r="F14" s="15">
        <v>18</v>
      </c>
      <c r="G14" s="81">
        <f t="shared" si="0"/>
        <v>147857.83333333334</v>
      </c>
      <c r="H14" s="35">
        <f t="shared" si="1"/>
        <v>17.152851875719715</v>
      </c>
    </row>
    <row r="15" spans="1:8" ht="13.5" thickBot="1">
      <c r="A15" s="90" t="s">
        <v>19</v>
      </c>
      <c r="B15" s="15">
        <v>2596424</v>
      </c>
      <c r="C15" s="15">
        <v>24</v>
      </c>
      <c r="D15" s="81">
        <v>108184.33333333333</v>
      </c>
      <c r="E15" s="15">
        <v>2674149</v>
      </c>
      <c r="F15" s="15">
        <v>24</v>
      </c>
      <c r="G15" s="81">
        <f t="shared" si="0"/>
        <v>111422.875</v>
      </c>
      <c r="H15" s="35">
        <f t="shared" si="1"/>
        <v>2.993540346260862</v>
      </c>
    </row>
    <row r="16" spans="1:8" ht="13.5" thickBot="1">
      <c r="A16" s="90" t="s">
        <v>20</v>
      </c>
      <c r="B16" s="15">
        <v>6120399</v>
      </c>
      <c r="C16" s="15">
        <v>46</v>
      </c>
      <c r="D16" s="81">
        <v>133052.15217391305</v>
      </c>
      <c r="E16" s="15">
        <v>5878847</v>
      </c>
      <c r="F16" s="15">
        <v>46</v>
      </c>
      <c r="G16" s="81">
        <f t="shared" si="0"/>
        <v>127801.02173913043</v>
      </c>
      <c r="H16" s="34">
        <f t="shared" si="1"/>
        <v>-3.946670797116342</v>
      </c>
    </row>
    <row r="17" spans="1:8" ht="13.5" thickBot="1">
      <c r="A17" s="90" t="s">
        <v>21</v>
      </c>
      <c r="B17" s="15">
        <v>4450164</v>
      </c>
      <c r="C17" s="15">
        <v>40</v>
      </c>
      <c r="D17" s="81">
        <v>111254.1</v>
      </c>
      <c r="E17" s="15">
        <v>4348429</v>
      </c>
      <c r="F17" s="15">
        <v>40</v>
      </c>
      <c r="G17" s="81">
        <f t="shared" si="0"/>
        <v>108710.725</v>
      </c>
      <c r="H17" s="34">
        <f t="shared" si="1"/>
        <v>-2.286095523670588</v>
      </c>
    </row>
    <row r="18" spans="1:8" ht="13.5" thickBot="1">
      <c r="A18" s="90" t="s">
        <v>22</v>
      </c>
      <c r="B18" s="15">
        <v>3694484</v>
      </c>
      <c r="C18" s="15">
        <v>25</v>
      </c>
      <c r="D18" s="81">
        <v>147779.36</v>
      </c>
      <c r="E18" s="15">
        <v>3700506</v>
      </c>
      <c r="F18" s="15">
        <v>25</v>
      </c>
      <c r="G18" s="81">
        <f t="shared" si="0"/>
        <v>148020.24</v>
      </c>
      <c r="H18" s="35">
        <f t="shared" si="1"/>
        <v>0.1629997585589792</v>
      </c>
    </row>
    <row r="19" spans="1:8" ht="13.5" thickBot="1">
      <c r="A19" s="90" t="s">
        <v>23</v>
      </c>
      <c r="B19" s="15">
        <v>19599000</v>
      </c>
      <c r="C19" s="15">
        <v>138</v>
      </c>
      <c r="D19" s="81">
        <v>142021.73913043478</v>
      </c>
      <c r="E19" s="15">
        <v>15079000</v>
      </c>
      <c r="F19" s="15">
        <v>138</v>
      </c>
      <c r="G19" s="81">
        <f t="shared" si="0"/>
        <v>109268.11594202899</v>
      </c>
      <c r="H19" s="34">
        <f t="shared" si="1"/>
        <v>-23.06240114291545</v>
      </c>
    </row>
    <row r="20" spans="1:8" ht="13.5" thickBot="1">
      <c r="A20" s="90" t="s">
        <v>24</v>
      </c>
      <c r="B20" s="15">
        <v>3794197</v>
      </c>
      <c r="C20" s="15">
        <v>33</v>
      </c>
      <c r="D20" s="81">
        <v>114975.66666666667</v>
      </c>
      <c r="E20" s="15">
        <v>3730988</v>
      </c>
      <c r="F20" s="15">
        <v>33</v>
      </c>
      <c r="G20" s="81">
        <f t="shared" si="0"/>
        <v>113060.24242424243</v>
      </c>
      <c r="H20" s="34">
        <f t="shared" si="1"/>
        <v>-1.665938800752832</v>
      </c>
    </row>
    <row r="21" spans="1:8" ht="13.5" thickBot="1">
      <c r="A21" s="90" t="s">
        <v>25</v>
      </c>
      <c r="B21" s="15">
        <v>157553</v>
      </c>
      <c r="C21" s="15">
        <v>1</v>
      </c>
      <c r="D21" s="81">
        <v>157553</v>
      </c>
      <c r="E21" s="15">
        <v>152465</v>
      </c>
      <c r="F21" s="15">
        <v>1</v>
      </c>
      <c r="G21" s="81">
        <f t="shared" si="0"/>
        <v>152465</v>
      </c>
      <c r="H21" s="34">
        <f t="shared" si="1"/>
        <v>-3.229389475287681</v>
      </c>
    </row>
    <row r="22" spans="1:8" ht="13.5" thickBot="1">
      <c r="A22" s="90" t="s">
        <v>26</v>
      </c>
      <c r="B22" s="15">
        <v>10139903</v>
      </c>
      <c r="C22" s="15">
        <v>86</v>
      </c>
      <c r="D22" s="81">
        <v>117905.8488372093</v>
      </c>
      <c r="E22" s="15">
        <v>9740794</v>
      </c>
      <c r="F22" s="15">
        <v>86</v>
      </c>
      <c r="G22" s="81">
        <f t="shared" si="0"/>
        <v>113265.04651162791</v>
      </c>
      <c r="H22" s="34">
        <f t="shared" si="1"/>
        <v>-3.9360238455929957</v>
      </c>
    </row>
    <row r="23" spans="1:8" ht="13.5" thickBot="1">
      <c r="A23" s="90" t="s">
        <v>27</v>
      </c>
      <c r="B23" s="91">
        <v>237548667</v>
      </c>
      <c r="C23" s="91">
        <v>1921</v>
      </c>
      <c r="D23" s="113">
        <v>123658.85840707965</v>
      </c>
      <c r="E23" s="91">
        <f>SUM(E4:E22)</f>
        <v>224487009</v>
      </c>
      <c r="F23" s="91">
        <f>SUM(F4:F22)</f>
        <v>1922</v>
      </c>
      <c r="G23" s="92">
        <f t="shared" si="0"/>
        <v>116798.65192507804</v>
      </c>
      <c r="H23" s="93">
        <f t="shared" si="1"/>
        <v>-5.547687056448559</v>
      </c>
    </row>
  </sheetData>
  <sheetProtection/>
  <mergeCells count="2">
    <mergeCell ref="B1:D1"/>
    <mergeCell ref="E1:G1"/>
  </mergeCells>
  <printOptions/>
  <pageMargins left="0.75" right="0.75" top="1" bottom="1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14.00390625" style="0" bestFit="1" customWidth="1"/>
    <col min="2" max="2" width="10.00390625" style="0" bestFit="1" customWidth="1"/>
    <col min="3" max="3" width="6.57421875" style="0" bestFit="1" customWidth="1"/>
    <col min="4" max="4" width="9.7109375" style="0" bestFit="1" customWidth="1"/>
    <col min="5" max="5" width="10.00390625" style="0" bestFit="1" customWidth="1"/>
    <col min="6" max="6" width="6.57421875" style="0" bestFit="1" customWidth="1"/>
    <col min="8" max="8" width="20.00390625" style="0" bestFit="1" customWidth="1"/>
  </cols>
  <sheetData>
    <row r="1" spans="1:8" ht="16.5" thickBot="1">
      <c r="A1" s="1"/>
      <c r="B1" s="121">
        <v>41000</v>
      </c>
      <c r="C1" s="122"/>
      <c r="D1" s="123"/>
      <c r="E1" s="121">
        <v>41030</v>
      </c>
      <c r="F1" s="122"/>
      <c r="G1" s="123"/>
      <c r="H1" s="82" t="s">
        <v>0</v>
      </c>
    </row>
    <row r="2" spans="1:8" ht="14.25" thickBot="1">
      <c r="A2" s="2"/>
      <c r="B2" s="83" t="s">
        <v>1</v>
      </c>
      <c r="C2" s="84"/>
      <c r="D2" s="83" t="s">
        <v>2</v>
      </c>
      <c r="E2" s="83" t="s">
        <v>1</v>
      </c>
      <c r="F2" s="84"/>
      <c r="G2" s="83" t="s">
        <v>2</v>
      </c>
      <c r="H2" s="85" t="s">
        <v>3</v>
      </c>
    </row>
    <row r="3" spans="1:8" ht="13.5" thickBot="1">
      <c r="A3" s="89" t="s">
        <v>4</v>
      </c>
      <c r="B3" s="86" t="s">
        <v>5</v>
      </c>
      <c r="C3" s="87" t="s">
        <v>6</v>
      </c>
      <c r="D3" s="86" t="s">
        <v>7</v>
      </c>
      <c r="E3" s="86" t="s">
        <v>5</v>
      </c>
      <c r="F3" s="87" t="s">
        <v>6</v>
      </c>
      <c r="G3" s="86" t="s">
        <v>7</v>
      </c>
      <c r="H3" s="88" t="s">
        <v>36</v>
      </c>
    </row>
    <row r="4" spans="1:8" ht="13.5" thickBot="1">
      <c r="A4" s="90" t="s">
        <v>8</v>
      </c>
      <c r="B4" s="16">
        <f>24069964+3138000+26481634+44407003</f>
        <v>98096601</v>
      </c>
      <c r="C4" s="16">
        <f>209+29+240+387</f>
        <v>865</v>
      </c>
      <c r="D4" s="81">
        <f>B4/C4</f>
        <v>113406.47514450867</v>
      </c>
      <c r="E4" s="16">
        <v>101410808</v>
      </c>
      <c r="F4" s="16">
        <v>865</v>
      </c>
      <c r="G4" s="81">
        <v>117237.92832369942</v>
      </c>
      <c r="H4" s="69">
        <f>(G4-D4)*100/D4</f>
        <v>3.3785135939623423</v>
      </c>
    </row>
    <row r="5" spans="1:8" ht="13.5" thickBot="1">
      <c r="A5" s="90" t="s">
        <v>9</v>
      </c>
      <c r="B5" s="15">
        <v>19701492</v>
      </c>
      <c r="C5" s="15">
        <v>145</v>
      </c>
      <c r="D5" s="81">
        <f aca="true" t="shared" si="0" ref="D5:D23">B5/C5</f>
        <v>135872.35862068966</v>
      </c>
      <c r="E5" s="15">
        <v>21208781</v>
      </c>
      <c r="F5" s="15">
        <v>145</v>
      </c>
      <c r="G5" s="81">
        <v>146267.4551724138</v>
      </c>
      <c r="H5" s="69">
        <f aca="true" t="shared" si="1" ref="H5:H23">(G5-D5)*100/D5</f>
        <v>7.650633769259701</v>
      </c>
    </row>
    <row r="6" spans="1:8" ht="13.5" thickBot="1">
      <c r="A6" s="90" t="s">
        <v>10</v>
      </c>
      <c r="B6" s="15">
        <v>1209458</v>
      </c>
      <c r="C6" s="15">
        <v>11</v>
      </c>
      <c r="D6" s="81">
        <f t="shared" si="0"/>
        <v>109950.72727272728</v>
      </c>
      <c r="E6" s="15">
        <v>1247401</v>
      </c>
      <c r="F6" s="15">
        <v>11</v>
      </c>
      <c r="G6" s="81">
        <v>113400.09090909091</v>
      </c>
      <c r="H6" s="69">
        <f t="shared" si="1"/>
        <v>3.1371903778386643</v>
      </c>
    </row>
    <row r="7" spans="1:8" ht="13.5" thickBot="1">
      <c r="A7" s="90" t="s">
        <v>11</v>
      </c>
      <c r="B7" s="15">
        <v>30256388</v>
      </c>
      <c r="C7" s="15">
        <v>241</v>
      </c>
      <c r="D7" s="81">
        <f t="shared" si="0"/>
        <v>125545.17842323652</v>
      </c>
      <c r="E7" s="15">
        <v>31154157</v>
      </c>
      <c r="F7" s="15">
        <v>241</v>
      </c>
      <c r="G7" s="81">
        <v>129270.36099585063</v>
      </c>
      <c r="H7" s="69">
        <f t="shared" si="1"/>
        <v>2.9672048097743877</v>
      </c>
    </row>
    <row r="8" spans="1:8" ht="13.5" thickBot="1">
      <c r="A8" s="90" t="s">
        <v>12</v>
      </c>
      <c r="B8" s="15">
        <v>340111</v>
      </c>
      <c r="C8" s="15">
        <v>3</v>
      </c>
      <c r="D8" s="81">
        <f t="shared" si="0"/>
        <v>113370.33333333333</v>
      </c>
      <c r="E8" s="15">
        <v>356326</v>
      </c>
      <c r="F8" s="15">
        <v>3</v>
      </c>
      <c r="G8" s="81">
        <v>118775.33333333333</v>
      </c>
      <c r="H8" s="69">
        <f t="shared" si="1"/>
        <v>4.767561178556413</v>
      </c>
    </row>
    <row r="9" spans="1:8" ht="13.5" thickBot="1">
      <c r="A9" s="90" t="s">
        <v>13</v>
      </c>
      <c r="B9" s="16">
        <f>1562514+3679984</f>
        <v>5242498</v>
      </c>
      <c r="C9" s="16">
        <f>10+48</f>
        <v>58</v>
      </c>
      <c r="D9" s="81">
        <f t="shared" si="0"/>
        <v>90387.89655172414</v>
      </c>
      <c r="E9" s="16">
        <v>5200935</v>
      </c>
      <c r="F9" s="16">
        <v>58</v>
      </c>
      <c r="G9" s="81">
        <v>89671.29310344828</v>
      </c>
      <c r="H9" s="116">
        <f t="shared" si="1"/>
        <v>-0.7928090768942675</v>
      </c>
    </row>
    <row r="10" spans="1:8" ht="13.5" thickBot="1">
      <c r="A10" s="90" t="s">
        <v>14</v>
      </c>
      <c r="B10" s="15">
        <v>3579648</v>
      </c>
      <c r="C10" s="15">
        <v>27</v>
      </c>
      <c r="D10" s="81">
        <f t="shared" si="0"/>
        <v>132579.55555555556</v>
      </c>
      <c r="E10" s="15">
        <v>3742158</v>
      </c>
      <c r="F10" s="15">
        <v>27</v>
      </c>
      <c r="G10" s="81">
        <v>138598.44444444444</v>
      </c>
      <c r="H10" s="69">
        <f t="shared" si="1"/>
        <v>4.539831849388533</v>
      </c>
    </row>
    <row r="11" spans="1:8" ht="13.5" thickBot="1">
      <c r="A11" s="90" t="s">
        <v>15</v>
      </c>
      <c r="B11" s="15">
        <v>1183208</v>
      </c>
      <c r="C11" s="15">
        <v>12</v>
      </c>
      <c r="D11" s="81">
        <f t="shared" si="0"/>
        <v>98600.66666666667</v>
      </c>
      <c r="E11" s="15">
        <v>1193444</v>
      </c>
      <c r="F11" s="15">
        <v>12</v>
      </c>
      <c r="G11" s="81">
        <v>99453.66666666667</v>
      </c>
      <c r="H11" s="69">
        <f t="shared" si="1"/>
        <v>0.8651057126050533</v>
      </c>
    </row>
    <row r="12" spans="1:8" ht="13.5" thickBot="1">
      <c r="A12" s="90" t="s">
        <v>16</v>
      </c>
      <c r="B12" s="15">
        <v>570947</v>
      </c>
      <c r="C12" s="15">
        <v>3</v>
      </c>
      <c r="D12" s="81">
        <f t="shared" si="0"/>
        <v>190315.66666666666</v>
      </c>
      <c r="E12" s="15">
        <v>597292</v>
      </c>
      <c r="F12" s="15">
        <v>3</v>
      </c>
      <c r="G12" s="81">
        <v>199097.33333333334</v>
      </c>
      <c r="H12" s="69">
        <f t="shared" si="1"/>
        <v>4.6142636707085</v>
      </c>
    </row>
    <row r="13" spans="1:8" ht="13.5" thickBot="1">
      <c r="A13" s="90" t="s">
        <v>17</v>
      </c>
      <c r="B13" s="15">
        <v>16340039</v>
      </c>
      <c r="C13" s="15">
        <v>146</v>
      </c>
      <c r="D13" s="81">
        <f t="shared" si="0"/>
        <v>111918.07534246576</v>
      </c>
      <c r="E13" s="15">
        <v>16855571</v>
      </c>
      <c r="F13" s="15">
        <v>146</v>
      </c>
      <c r="G13" s="81">
        <v>115449.11643835617</v>
      </c>
      <c r="H13" s="69">
        <f t="shared" si="1"/>
        <v>3.155023069406382</v>
      </c>
    </row>
    <row r="14" spans="1:8" ht="13.5" thickBot="1">
      <c r="A14" s="90" t="s">
        <v>18</v>
      </c>
      <c r="B14" s="15">
        <v>2661441</v>
      </c>
      <c r="C14" s="15">
        <v>18</v>
      </c>
      <c r="D14" s="81">
        <f t="shared" si="0"/>
        <v>147857.83333333334</v>
      </c>
      <c r="E14" s="15">
        <v>3433690</v>
      </c>
      <c r="F14" s="15">
        <v>18</v>
      </c>
      <c r="G14" s="81">
        <v>190760.55555555556</v>
      </c>
      <c r="H14" s="69">
        <f t="shared" si="1"/>
        <v>29.016198367726354</v>
      </c>
    </row>
    <row r="15" spans="1:8" ht="13.5" thickBot="1">
      <c r="A15" s="90" t="s">
        <v>19</v>
      </c>
      <c r="B15" s="15">
        <v>2674149</v>
      </c>
      <c r="C15" s="15">
        <v>24</v>
      </c>
      <c r="D15" s="81">
        <f t="shared" si="0"/>
        <v>111422.875</v>
      </c>
      <c r="E15" s="15">
        <v>2775966</v>
      </c>
      <c r="F15" s="15">
        <v>24</v>
      </c>
      <c r="G15" s="81">
        <v>115665.25</v>
      </c>
      <c r="H15" s="69">
        <f t="shared" si="1"/>
        <v>3.807454259280242</v>
      </c>
    </row>
    <row r="16" spans="1:8" ht="13.5" thickBot="1">
      <c r="A16" s="90" t="s">
        <v>20</v>
      </c>
      <c r="B16" s="15">
        <v>5878847</v>
      </c>
      <c r="C16" s="15">
        <v>46</v>
      </c>
      <c r="D16" s="81">
        <f t="shared" si="0"/>
        <v>127801.02173913043</v>
      </c>
      <c r="E16" s="15">
        <v>6060023</v>
      </c>
      <c r="F16" s="15">
        <v>46</v>
      </c>
      <c r="G16" s="81">
        <v>131739.63043478262</v>
      </c>
      <c r="H16" s="69">
        <f t="shared" si="1"/>
        <v>3.081828800783568</v>
      </c>
    </row>
    <row r="17" spans="1:8" ht="13.5" thickBot="1">
      <c r="A17" s="90" t="s">
        <v>21</v>
      </c>
      <c r="B17" s="15">
        <v>4348429</v>
      </c>
      <c r="C17" s="15">
        <v>40</v>
      </c>
      <c r="D17" s="81">
        <f t="shared" si="0"/>
        <v>108710.725</v>
      </c>
      <c r="E17" s="15">
        <v>4555099</v>
      </c>
      <c r="F17" s="15">
        <v>40</v>
      </c>
      <c r="G17" s="81">
        <v>113877.475</v>
      </c>
      <c r="H17" s="69">
        <f t="shared" si="1"/>
        <v>4.7527509360277005</v>
      </c>
    </row>
    <row r="18" spans="1:8" ht="13.5" thickBot="1">
      <c r="A18" s="90" t="s">
        <v>22</v>
      </c>
      <c r="B18" s="15">
        <v>3700506</v>
      </c>
      <c r="C18" s="15">
        <v>25</v>
      </c>
      <c r="D18" s="81">
        <f t="shared" si="0"/>
        <v>148020.24</v>
      </c>
      <c r="E18" s="15">
        <v>3752953</v>
      </c>
      <c r="F18" s="15">
        <v>25</v>
      </c>
      <c r="G18" s="81">
        <v>150118.12</v>
      </c>
      <c r="H18" s="69">
        <f t="shared" si="1"/>
        <v>1.4172926621386406</v>
      </c>
    </row>
    <row r="19" spans="1:8" ht="13.5" thickBot="1">
      <c r="A19" s="90" t="s">
        <v>23</v>
      </c>
      <c r="B19" s="15">
        <v>15079000</v>
      </c>
      <c r="C19" s="15">
        <v>138</v>
      </c>
      <c r="D19" s="81">
        <f t="shared" si="0"/>
        <v>109268.11594202899</v>
      </c>
      <c r="E19" s="15">
        <v>22315000</v>
      </c>
      <c r="F19" s="15">
        <v>138</v>
      </c>
      <c r="G19" s="81">
        <v>161702.89855072464</v>
      </c>
      <c r="H19" s="69">
        <f t="shared" si="1"/>
        <v>47.98726706014987</v>
      </c>
    </row>
    <row r="20" spans="1:8" ht="13.5" thickBot="1">
      <c r="A20" s="90" t="s">
        <v>24</v>
      </c>
      <c r="B20" s="15">
        <v>3730988</v>
      </c>
      <c r="C20" s="15">
        <v>33</v>
      </c>
      <c r="D20" s="81">
        <f t="shared" si="0"/>
        <v>113060.24242424243</v>
      </c>
      <c r="E20" s="15">
        <v>3910173</v>
      </c>
      <c r="F20" s="15">
        <v>33</v>
      </c>
      <c r="G20" s="81">
        <v>118490.09090909091</v>
      </c>
      <c r="H20" s="69">
        <f t="shared" si="1"/>
        <v>4.80261528581705</v>
      </c>
    </row>
    <row r="21" spans="1:8" ht="13.5" thickBot="1">
      <c r="A21" s="90" t="s">
        <v>25</v>
      </c>
      <c r="B21" s="15">
        <v>152465</v>
      </c>
      <c r="C21" s="15">
        <v>1</v>
      </c>
      <c r="D21" s="81">
        <f t="shared" si="0"/>
        <v>152465</v>
      </c>
      <c r="E21" s="15">
        <v>154657</v>
      </c>
      <c r="F21" s="15">
        <v>1</v>
      </c>
      <c r="G21" s="81">
        <v>154657</v>
      </c>
      <c r="H21" s="69">
        <f t="shared" si="1"/>
        <v>1.4377070147246909</v>
      </c>
    </row>
    <row r="22" spans="1:8" ht="13.5" thickBot="1">
      <c r="A22" s="90" t="s">
        <v>26</v>
      </c>
      <c r="B22" s="15">
        <v>9740794</v>
      </c>
      <c r="C22" s="15">
        <v>86</v>
      </c>
      <c r="D22" s="81">
        <f t="shared" si="0"/>
        <v>113265.04651162791</v>
      </c>
      <c r="E22" s="15">
        <v>10194673</v>
      </c>
      <c r="F22" s="15">
        <v>86</v>
      </c>
      <c r="G22" s="81">
        <v>118542.70930232559</v>
      </c>
      <c r="H22" s="69">
        <f t="shared" si="1"/>
        <v>4.659568819543873</v>
      </c>
    </row>
    <row r="23" spans="1:8" ht="13.5" thickBot="1">
      <c r="A23" s="90" t="s">
        <v>27</v>
      </c>
      <c r="B23" s="91">
        <f>SUM(B4:B22)</f>
        <v>224487009</v>
      </c>
      <c r="C23" s="91">
        <f>SUM(C4:C22)</f>
        <v>1922</v>
      </c>
      <c r="D23" s="92">
        <f t="shared" si="0"/>
        <v>116798.65192507804</v>
      </c>
      <c r="E23" s="91">
        <v>240119107</v>
      </c>
      <c r="F23" s="91">
        <v>1922</v>
      </c>
      <c r="G23" s="92">
        <v>124931.89750260145</v>
      </c>
      <c r="H23" s="115">
        <f t="shared" si="1"/>
        <v>6.963475556841687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L17" sqref="L17"/>
    </sheetView>
  </sheetViews>
  <sheetFormatPr defaultColWidth="11.421875" defaultRowHeight="12.75"/>
  <cols>
    <col min="1" max="1" width="13.7109375" style="0" customWidth="1"/>
    <col min="2" max="2" width="10.00390625" style="0" bestFit="1" customWidth="1"/>
    <col min="3" max="3" width="6.57421875" style="0" bestFit="1" customWidth="1"/>
    <col min="4" max="4" width="9.7109375" style="0" bestFit="1" customWidth="1"/>
    <col min="5" max="5" width="10.00390625" style="0" bestFit="1" customWidth="1"/>
    <col min="6" max="6" width="6.57421875" style="0" bestFit="1" customWidth="1"/>
    <col min="7" max="7" width="9.7109375" style="0" bestFit="1" customWidth="1"/>
    <col min="8" max="8" width="20.00390625" style="0" bestFit="1" customWidth="1"/>
  </cols>
  <sheetData>
    <row r="1" spans="1:8" ht="16.5" thickBot="1">
      <c r="A1" s="1"/>
      <c r="B1" s="124">
        <v>41030</v>
      </c>
      <c r="C1" s="125"/>
      <c r="D1" s="126"/>
      <c r="E1" s="124">
        <v>41061</v>
      </c>
      <c r="F1" s="125"/>
      <c r="G1" s="126"/>
      <c r="H1" s="73" t="s">
        <v>0</v>
      </c>
    </row>
    <row r="2" spans="1:8" ht="14.25" thickBot="1">
      <c r="A2" s="2"/>
      <c r="B2" s="74" t="s">
        <v>1</v>
      </c>
      <c r="C2" s="75"/>
      <c r="D2" s="74" t="s">
        <v>2</v>
      </c>
      <c r="E2" s="74" t="s">
        <v>1</v>
      </c>
      <c r="F2" s="75"/>
      <c r="G2" s="74" t="s">
        <v>2</v>
      </c>
      <c r="H2" s="76" t="s">
        <v>3</v>
      </c>
    </row>
    <row r="3" spans="1:8" ht="13.5" thickBot="1">
      <c r="A3" s="80" t="s">
        <v>4</v>
      </c>
      <c r="B3" s="77" t="s">
        <v>5</v>
      </c>
      <c r="C3" s="78" t="s">
        <v>6</v>
      </c>
      <c r="D3" s="77" t="s">
        <v>7</v>
      </c>
      <c r="E3" s="77" t="s">
        <v>5</v>
      </c>
      <c r="F3" s="78" t="s">
        <v>6</v>
      </c>
      <c r="G3" s="77" t="s">
        <v>7</v>
      </c>
      <c r="H3" s="79" t="s">
        <v>38</v>
      </c>
    </row>
    <row r="4" spans="1:8" ht="13.5" thickBot="1">
      <c r="A4" s="70" t="s">
        <v>8</v>
      </c>
      <c r="B4" s="16">
        <v>101410808</v>
      </c>
      <c r="C4" s="16">
        <v>865</v>
      </c>
      <c r="D4" s="81">
        <v>117237.92832369942</v>
      </c>
      <c r="E4" s="16">
        <f>3252000+46723079+26425061+25809709</f>
        <v>102209849</v>
      </c>
      <c r="F4" s="16">
        <f>388+29+240+209</f>
        <v>866</v>
      </c>
      <c r="G4" s="81">
        <f aca="true" t="shared" si="0" ref="G4:G9">E4/F4</f>
        <v>118025.2297921478</v>
      </c>
      <c r="H4" s="69">
        <f>(G4-D4)*100/D4</f>
        <v>0.671541607486105</v>
      </c>
    </row>
    <row r="5" spans="1:8" ht="13.5" thickBot="1">
      <c r="A5" s="70" t="s">
        <v>9</v>
      </c>
      <c r="B5" s="15">
        <v>21208781</v>
      </c>
      <c r="C5" s="15">
        <v>145</v>
      </c>
      <c r="D5" s="81">
        <v>146267.4551724138</v>
      </c>
      <c r="E5" s="16">
        <v>20990747</v>
      </c>
      <c r="F5" s="16">
        <v>145</v>
      </c>
      <c r="G5" s="81">
        <f t="shared" si="0"/>
        <v>144763.7724137931</v>
      </c>
      <c r="H5" s="116">
        <f aca="true" t="shared" si="1" ref="H5:H23">(G5-D5)*100/D5</f>
        <v>-1.0280364533916322</v>
      </c>
    </row>
    <row r="6" spans="1:8" ht="13.5" thickBot="1">
      <c r="A6" s="70" t="s">
        <v>10</v>
      </c>
      <c r="B6" s="15">
        <v>1247401</v>
      </c>
      <c r="C6" s="15">
        <v>11</v>
      </c>
      <c r="D6" s="81">
        <v>113400.09090909091</v>
      </c>
      <c r="E6" s="16">
        <v>1326085</v>
      </c>
      <c r="F6" s="16">
        <v>11</v>
      </c>
      <c r="G6" s="81">
        <f t="shared" si="0"/>
        <v>120553.18181818182</v>
      </c>
      <c r="H6" s="69">
        <f t="shared" si="1"/>
        <v>6.3078352510539935</v>
      </c>
    </row>
    <row r="7" spans="1:8" ht="13.5" thickBot="1">
      <c r="A7" s="70" t="s">
        <v>11</v>
      </c>
      <c r="B7" s="15">
        <v>31154157</v>
      </c>
      <c r="C7" s="15">
        <v>241</v>
      </c>
      <c r="D7" s="81">
        <v>129270.36099585063</v>
      </c>
      <c r="E7" s="16">
        <v>31264814</v>
      </c>
      <c r="F7" s="16">
        <v>241</v>
      </c>
      <c r="G7" s="81">
        <f t="shared" si="0"/>
        <v>129729.51867219916</v>
      </c>
      <c r="H7" s="69">
        <f t="shared" si="1"/>
        <v>0.35519176461747</v>
      </c>
    </row>
    <row r="8" spans="1:8" ht="13.5" thickBot="1">
      <c r="A8" s="70" t="s">
        <v>12</v>
      </c>
      <c r="B8" s="15">
        <v>356326</v>
      </c>
      <c r="C8" s="15">
        <v>3</v>
      </c>
      <c r="D8" s="81">
        <v>118775.33333333333</v>
      </c>
      <c r="E8" s="16">
        <v>377538</v>
      </c>
      <c r="F8" s="16">
        <v>3</v>
      </c>
      <c r="G8" s="81">
        <f t="shared" si="0"/>
        <v>125846</v>
      </c>
      <c r="H8" s="69">
        <f t="shared" si="1"/>
        <v>5.952975645897301</v>
      </c>
    </row>
    <row r="9" spans="1:8" ht="13.5" thickBot="1">
      <c r="A9" s="70" t="s">
        <v>13</v>
      </c>
      <c r="B9" s="16">
        <v>5200935</v>
      </c>
      <c r="C9" s="16">
        <v>58</v>
      </c>
      <c r="D9" s="81">
        <v>89671.29310344828</v>
      </c>
      <c r="E9" s="16">
        <f>3566067+1658930</f>
        <v>5224997</v>
      </c>
      <c r="F9" s="16">
        <f>48+10</f>
        <v>58</v>
      </c>
      <c r="G9" s="81">
        <f t="shared" si="0"/>
        <v>90086.1551724138</v>
      </c>
      <c r="H9" s="35">
        <f t="shared" si="1"/>
        <v>0.46264758163676845</v>
      </c>
    </row>
    <row r="10" spans="1:8" ht="13.5" thickBot="1">
      <c r="A10" s="70" t="s">
        <v>14</v>
      </c>
      <c r="B10" s="15">
        <v>3742158</v>
      </c>
      <c r="C10" s="15">
        <v>27</v>
      </c>
      <c r="D10" s="81">
        <v>138598.44444444444</v>
      </c>
      <c r="E10" s="15">
        <v>3762943</v>
      </c>
      <c r="F10" s="15">
        <v>27</v>
      </c>
      <c r="G10" s="81">
        <f aca="true" t="shared" si="2" ref="G10:G23">E10/F10</f>
        <v>139368.25925925927</v>
      </c>
      <c r="H10" s="69">
        <f t="shared" si="1"/>
        <v>0.5554281780726646</v>
      </c>
    </row>
    <row r="11" spans="1:8" ht="13.5" thickBot="1">
      <c r="A11" s="70" t="s">
        <v>15</v>
      </c>
      <c r="B11" s="15">
        <v>1193444</v>
      </c>
      <c r="C11" s="15">
        <v>12</v>
      </c>
      <c r="D11" s="81">
        <v>99453.66666666667</v>
      </c>
      <c r="E11" s="15">
        <v>1214681</v>
      </c>
      <c r="F11" s="15">
        <v>13</v>
      </c>
      <c r="G11" s="81">
        <f t="shared" si="2"/>
        <v>93437</v>
      </c>
      <c r="H11" s="116">
        <f t="shared" si="1"/>
        <v>-6.049718294281094</v>
      </c>
    </row>
    <row r="12" spans="1:8" ht="13.5" thickBot="1">
      <c r="A12" s="70" t="s">
        <v>16</v>
      </c>
      <c r="B12" s="15">
        <v>597292</v>
      </c>
      <c r="C12" s="15">
        <v>3</v>
      </c>
      <c r="D12" s="81">
        <v>199097.33333333334</v>
      </c>
      <c r="E12" s="15">
        <v>634131</v>
      </c>
      <c r="F12" s="15">
        <v>3</v>
      </c>
      <c r="G12" s="81">
        <f t="shared" si="2"/>
        <v>211377</v>
      </c>
      <c r="H12" s="69">
        <f t="shared" si="1"/>
        <v>6.1676700843138645</v>
      </c>
    </row>
    <row r="13" spans="1:8" ht="13.5" thickBot="1">
      <c r="A13" s="70" t="s">
        <v>17</v>
      </c>
      <c r="B13" s="15">
        <v>16855571</v>
      </c>
      <c r="C13" s="15">
        <v>146</v>
      </c>
      <c r="D13" s="81">
        <v>115449.11643835617</v>
      </c>
      <c r="E13" s="15">
        <v>16837093</v>
      </c>
      <c r="F13" s="15">
        <v>146</v>
      </c>
      <c r="G13" s="81">
        <f t="shared" si="2"/>
        <v>115322.55479452055</v>
      </c>
      <c r="H13" s="34">
        <f t="shared" si="1"/>
        <v>-0.10962547634844842</v>
      </c>
    </row>
    <row r="14" spans="1:8" ht="13.5" thickBot="1">
      <c r="A14" s="70" t="s">
        <v>18</v>
      </c>
      <c r="B14" s="15">
        <v>3433690</v>
      </c>
      <c r="C14" s="15">
        <v>18</v>
      </c>
      <c r="D14" s="81">
        <v>190760.55555555556</v>
      </c>
      <c r="E14" s="15">
        <v>2471942</v>
      </c>
      <c r="F14" s="15">
        <v>18</v>
      </c>
      <c r="G14" s="81">
        <f t="shared" si="2"/>
        <v>137330.11111111112</v>
      </c>
      <c r="H14" s="116">
        <f t="shared" si="1"/>
        <v>-28.009167979637063</v>
      </c>
    </row>
    <row r="15" spans="1:8" ht="13.5" thickBot="1">
      <c r="A15" s="70" t="s">
        <v>19</v>
      </c>
      <c r="B15" s="15">
        <v>2775966</v>
      </c>
      <c r="C15" s="15">
        <v>24</v>
      </c>
      <c r="D15" s="81">
        <v>115665.25</v>
      </c>
      <c r="E15" s="15">
        <v>2636360</v>
      </c>
      <c r="F15" s="15">
        <v>24</v>
      </c>
      <c r="G15" s="81">
        <f t="shared" si="2"/>
        <v>109848.33333333333</v>
      </c>
      <c r="H15" s="116">
        <f t="shared" si="1"/>
        <v>-5.029096177690942</v>
      </c>
    </row>
    <row r="16" spans="1:8" ht="13.5" thickBot="1">
      <c r="A16" s="70" t="s">
        <v>20</v>
      </c>
      <c r="B16" s="15">
        <v>6060023</v>
      </c>
      <c r="C16" s="15">
        <v>46</v>
      </c>
      <c r="D16" s="81">
        <v>131739.63043478262</v>
      </c>
      <c r="E16" s="15">
        <v>6190783</v>
      </c>
      <c r="F16" s="15">
        <v>46</v>
      </c>
      <c r="G16" s="81">
        <f t="shared" si="2"/>
        <v>134582.23913043478</v>
      </c>
      <c r="H16" s="69">
        <f t="shared" si="1"/>
        <v>2.1577475861065114</v>
      </c>
    </row>
    <row r="17" spans="1:8" ht="13.5" thickBot="1">
      <c r="A17" s="70" t="s">
        <v>21</v>
      </c>
      <c r="B17" s="15">
        <v>4555099</v>
      </c>
      <c r="C17" s="15">
        <v>40</v>
      </c>
      <c r="D17" s="81">
        <v>113877.475</v>
      </c>
      <c r="E17" s="15">
        <v>4362010</v>
      </c>
      <c r="F17" s="15">
        <v>40</v>
      </c>
      <c r="G17" s="81">
        <f t="shared" si="2"/>
        <v>109050.25</v>
      </c>
      <c r="H17" s="34">
        <f t="shared" si="1"/>
        <v>-4.238963851279637</v>
      </c>
    </row>
    <row r="18" spans="1:8" ht="13.5" thickBot="1">
      <c r="A18" s="70" t="s">
        <v>22</v>
      </c>
      <c r="B18" s="15">
        <v>3752953</v>
      </c>
      <c r="C18" s="15">
        <v>25</v>
      </c>
      <c r="D18" s="81">
        <v>150118.12</v>
      </c>
      <c r="E18" s="15">
        <v>3739626</v>
      </c>
      <c r="F18" s="15">
        <v>25</v>
      </c>
      <c r="G18" s="81">
        <f t="shared" si="2"/>
        <v>149585.04</v>
      </c>
      <c r="H18" s="116">
        <f t="shared" si="1"/>
        <v>-0.35510703171608277</v>
      </c>
    </row>
    <row r="19" spans="1:8" ht="13.5" thickBot="1">
      <c r="A19" s="70" t="s">
        <v>23</v>
      </c>
      <c r="B19" s="15">
        <v>22315000</v>
      </c>
      <c r="C19" s="15">
        <v>138</v>
      </c>
      <c r="D19" s="81">
        <v>161702.89855072464</v>
      </c>
      <c r="E19" s="15">
        <v>19250000</v>
      </c>
      <c r="F19" s="15">
        <v>138</v>
      </c>
      <c r="G19" s="81">
        <f t="shared" si="2"/>
        <v>139492.75362318842</v>
      </c>
      <c r="H19" s="34">
        <f t="shared" si="1"/>
        <v>-13.735155724848752</v>
      </c>
    </row>
    <row r="20" spans="1:8" ht="13.5" thickBot="1">
      <c r="A20" s="70" t="s">
        <v>24</v>
      </c>
      <c r="B20" s="15">
        <v>3910173</v>
      </c>
      <c r="C20" s="15">
        <v>33</v>
      </c>
      <c r="D20" s="81">
        <v>118490.09090909091</v>
      </c>
      <c r="E20" s="15">
        <v>3952191</v>
      </c>
      <c r="F20" s="15">
        <v>33</v>
      </c>
      <c r="G20" s="81">
        <f t="shared" si="2"/>
        <v>119763.36363636363</v>
      </c>
      <c r="H20" s="69">
        <f t="shared" si="1"/>
        <v>1.0745816105834647</v>
      </c>
    </row>
    <row r="21" spans="1:8" ht="13.5" thickBot="1">
      <c r="A21" s="70" t="s">
        <v>25</v>
      </c>
      <c r="B21" s="15">
        <v>154657</v>
      </c>
      <c r="C21" s="15">
        <v>1</v>
      </c>
      <c r="D21" s="81">
        <v>154657</v>
      </c>
      <c r="E21" s="15">
        <v>148861</v>
      </c>
      <c r="F21" s="15">
        <v>1</v>
      </c>
      <c r="G21" s="81">
        <f t="shared" si="2"/>
        <v>148861</v>
      </c>
      <c r="H21" s="116">
        <f t="shared" si="1"/>
        <v>-3.747648021104767</v>
      </c>
    </row>
    <row r="22" spans="1:8" ht="13.5" thickBot="1">
      <c r="A22" s="70" t="s">
        <v>26</v>
      </c>
      <c r="B22" s="15">
        <v>10194673</v>
      </c>
      <c r="C22" s="15">
        <v>86</v>
      </c>
      <c r="D22" s="81">
        <v>118542.70930232559</v>
      </c>
      <c r="E22" s="15">
        <v>10413527</v>
      </c>
      <c r="F22" s="15">
        <v>86</v>
      </c>
      <c r="G22" s="81">
        <f t="shared" si="2"/>
        <v>121087.52325581395</v>
      </c>
      <c r="H22" s="69">
        <f t="shared" si="1"/>
        <v>2.1467486009605166</v>
      </c>
    </row>
    <row r="23" spans="1:8" ht="13.5" thickBot="1">
      <c r="A23" s="70" t="s">
        <v>27</v>
      </c>
      <c r="B23" s="71">
        <v>240119107</v>
      </c>
      <c r="C23" s="71">
        <v>1922</v>
      </c>
      <c r="D23" s="72">
        <v>124931.89750260145</v>
      </c>
      <c r="E23" s="71">
        <f>SUM(E4:E22)</f>
        <v>237008178</v>
      </c>
      <c r="F23" s="71">
        <f>SUM(F4:F22)</f>
        <v>1924</v>
      </c>
      <c r="G23" s="72">
        <f t="shared" si="2"/>
        <v>123185.1237006237</v>
      </c>
      <c r="H23" s="117">
        <f t="shared" si="1"/>
        <v>-1.3981807984156913</v>
      </c>
    </row>
  </sheetData>
  <sheetProtection/>
  <mergeCells count="2">
    <mergeCell ref="B1:D1"/>
    <mergeCell ref="E1:G1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29" sqref="H29"/>
    </sheetView>
  </sheetViews>
  <sheetFormatPr defaultColWidth="11.421875" defaultRowHeight="12.75"/>
  <cols>
    <col min="1" max="1" width="13.8515625" style="0" bestFit="1" customWidth="1"/>
    <col min="2" max="5" width="9.140625" style="0" bestFit="1" customWidth="1"/>
    <col min="6" max="6" width="8.28125" style="0" bestFit="1" customWidth="1"/>
    <col min="7" max="7" width="9.140625" style="0" bestFit="1" customWidth="1"/>
  </cols>
  <sheetData>
    <row r="1" spans="1:7" ht="12.75">
      <c r="A1" s="40"/>
      <c r="B1" s="41">
        <v>40909</v>
      </c>
      <c r="C1" s="42">
        <v>40940</v>
      </c>
      <c r="D1" s="41">
        <v>40969</v>
      </c>
      <c r="E1" s="41">
        <v>41000</v>
      </c>
      <c r="F1" s="41">
        <v>41030</v>
      </c>
      <c r="G1" s="41">
        <v>41061</v>
      </c>
    </row>
    <row r="2" spans="1:7" ht="12.75">
      <c r="A2" s="43"/>
      <c r="B2" s="44" t="s">
        <v>2</v>
      </c>
      <c r="C2" s="45" t="s">
        <v>2</v>
      </c>
      <c r="D2" s="45" t="s">
        <v>2</v>
      </c>
      <c r="E2" s="45" t="s">
        <v>2</v>
      </c>
      <c r="F2" s="45" t="s">
        <v>2</v>
      </c>
      <c r="G2" s="45" t="s">
        <v>2</v>
      </c>
    </row>
    <row r="3" spans="1:7" ht="12.75">
      <c r="A3" s="46" t="s">
        <v>4</v>
      </c>
      <c r="B3" s="47" t="s">
        <v>7</v>
      </c>
      <c r="C3" s="46" t="s">
        <v>7</v>
      </c>
      <c r="D3" s="46" t="s">
        <v>7</v>
      </c>
      <c r="E3" s="46" t="s">
        <v>7</v>
      </c>
      <c r="F3" s="46" t="s">
        <v>7</v>
      </c>
      <c r="G3" s="46" t="s">
        <v>7</v>
      </c>
    </row>
    <row r="4" spans="1:7" ht="12.75">
      <c r="A4" s="48" t="s">
        <v>8</v>
      </c>
      <c r="B4" s="32">
        <v>113802.25260718424</v>
      </c>
      <c r="C4" s="32">
        <v>107083.06373117033</v>
      </c>
      <c r="D4" s="31">
        <v>118913.45023148147</v>
      </c>
      <c r="E4" s="31">
        <v>113406.47514450867</v>
      </c>
      <c r="F4" s="36">
        <v>117237.92832369942</v>
      </c>
      <c r="G4" s="31">
        <v>118025.2297921478</v>
      </c>
    </row>
    <row r="5" spans="1:7" ht="12.75">
      <c r="A5" s="37" t="s">
        <v>9</v>
      </c>
      <c r="B5" s="31">
        <v>129621.70547945205</v>
      </c>
      <c r="C5" s="31">
        <v>123905.04109589041</v>
      </c>
      <c r="D5" s="31">
        <v>147151.56551724137</v>
      </c>
      <c r="E5" s="31">
        <v>135872.35862068966</v>
      </c>
      <c r="F5" s="36">
        <v>146267.4551724138</v>
      </c>
      <c r="G5" s="31">
        <v>144763.7724137931</v>
      </c>
    </row>
    <row r="6" spans="1:7" ht="12.75">
      <c r="A6" s="37" t="s">
        <v>10</v>
      </c>
      <c r="B6" s="31">
        <v>108634</v>
      </c>
      <c r="C6" s="31">
        <v>105718.18181818182</v>
      </c>
      <c r="D6" s="31">
        <v>119309.09090909091</v>
      </c>
      <c r="E6" s="31">
        <v>109950.72727272728</v>
      </c>
      <c r="F6" s="36">
        <v>113400.09090909091</v>
      </c>
      <c r="G6" s="31">
        <v>120553.18181818182</v>
      </c>
    </row>
    <row r="7" spans="1:7" ht="12.75">
      <c r="A7" s="37" t="s">
        <v>11</v>
      </c>
      <c r="B7" s="31">
        <v>124724.12033195021</v>
      </c>
      <c r="C7" s="31">
        <v>120749.48962655602</v>
      </c>
      <c r="D7" s="31">
        <v>130357.03734439834</v>
      </c>
      <c r="E7" s="31">
        <v>125545.17842323652</v>
      </c>
      <c r="F7" s="36">
        <v>129270.36099585063</v>
      </c>
      <c r="G7" s="31">
        <v>129729.51867219916</v>
      </c>
    </row>
    <row r="8" spans="1:7" ht="12.75">
      <c r="A8" s="37" t="s">
        <v>12</v>
      </c>
      <c r="B8" s="31">
        <v>138005</v>
      </c>
      <c r="C8" s="31">
        <v>113535.33333333333</v>
      </c>
      <c r="D8" s="31">
        <v>120028</v>
      </c>
      <c r="E8" s="31">
        <v>113370.33333333333</v>
      </c>
      <c r="F8" s="36">
        <v>118775.33333333333</v>
      </c>
      <c r="G8" s="31">
        <v>125846</v>
      </c>
    </row>
    <row r="9" spans="1:7" ht="12.75">
      <c r="A9" s="37" t="s">
        <v>13</v>
      </c>
      <c r="B9" s="31">
        <v>98730.96551724138</v>
      </c>
      <c r="C9" s="31">
        <v>92845.58620689655</v>
      </c>
      <c r="D9" s="31">
        <v>89828.9827586207</v>
      </c>
      <c r="E9" s="31">
        <v>90387.89655172414</v>
      </c>
      <c r="F9" s="36">
        <v>89671.29310344828</v>
      </c>
      <c r="G9" s="31">
        <v>90086.1551724138</v>
      </c>
    </row>
    <row r="10" spans="1:7" ht="12.75">
      <c r="A10" s="37" t="s">
        <v>14</v>
      </c>
      <c r="B10" s="31">
        <v>133535.1851851852</v>
      </c>
      <c r="C10" s="31">
        <v>127783.18518518518</v>
      </c>
      <c r="D10" s="31">
        <v>138539.07407407407</v>
      </c>
      <c r="E10" s="31">
        <v>132579.55555555556</v>
      </c>
      <c r="F10" s="36">
        <v>138598.44444444444</v>
      </c>
      <c r="G10" s="31">
        <v>139368.25925925927</v>
      </c>
    </row>
    <row r="11" spans="1:7" ht="12.75">
      <c r="A11" s="37" t="s">
        <v>15</v>
      </c>
      <c r="B11" s="31">
        <v>108966.54545454546</v>
      </c>
      <c r="C11" s="31">
        <v>100829.27272727272</v>
      </c>
      <c r="D11" s="31">
        <v>98439.25</v>
      </c>
      <c r="E11" s="31">
        <v>98600.66666666667</v>
      </c>
      <c r="F11" s="36">
        <v>99453.66666666667</v>
      </c>
      <c r="G11" s="31">
        <v>93437</v>
      </c>
    </row>
    <row r="12" spans="1:7" ht="12.75">
      <c r="A12" s="37" t="s">
        <v>16</v>
      </c>
      <c r="B12" s="31">
        <v>166932.33333333334</v>
      </c>
      <c r="C12" s="31">
        <v>179656.66666666666</v>
      </c>
      <c r="D12" s="31">
        <v>198255.66666666666</v>
      </c>
      <c r="E12" s="31">
        <v>190315.66666666666</v>
      </c>
      <c r="F12" s="36">
        <v>199097.33333333334</v>
      </c>
      <c r="G12" s="31">
        <v>211377</v>
      </c>
    </row>
    <row r="13" spans="1:7" ht="12.75">
      <c r="A13" s="37" t="s">
        <v>17</v>
      </c>
      <c r="B13" s="31">
        <v>102477.89795918367</v>
      </c>
      <c r="C13" s="31">
        <v>102427.31972789115</v>
      </c>
      <c r="D13" s="31">
        <v>115283.37671232877</v>
      </c>
      <c r="E13" s="31">
        <v>111918.07534246576</v>
      </c>
      <c r="F13" s="36">
        <v>115449.11643835617</v>
      </c>
      <c r="G13" s="31">
        <v>115322.55479452055</v>
      </c>
    </row>
    <row r="14" spans="1:7" ht="12.75">
      <c r="A14" s="37" t="s">
        <v>18</v>
      </c>
      <c r="B14" s="31">
        <v>137292.33333333334</v>
      </c>
      <c r="C14" s="31">
        <v>124355.66666666667</v>
      </c>
      <c r="D14" s="31">
        <v>126209.33333333333</v>
      </c>
      <c r="E14" s="31">
        <v>147857.83333333334</v>
      </c>
      <c r="F14" s="36">
        <v>190760.55555555556</v>
      </c>
      <c r="G14" s="31">
        <v>137330.11111111112</v>
      </c>
    </row>
    <row r="15" spans="1:7" ht="12.75">
      <c r="A15" s="37" t="s">
        <v>19</v>
      </c>
      <c r="B15" s="31">
        <v>122089.375</v>
      </c>
      <c r="C15" s="31">
        <v>112431.375</v>
      </c>
      <c r="D15" s="31">
        <v>108184.33333333333</v>
      </c>
      <c r="E15" s="31">
        <v>111422.875</v>
      </c>
      <c r="F15" s="36">
        <v>115665.25</v>
      </c>
      <c r="G15" s="31">
        <v>109848.33333333333</v>
      </c>
    </row>
    <row r="16" spans="1:7" ht="12.75">
      <c r="A16" s="37" t="s">
        <v>20</v>
      </c>
      <c r="B16" s="31">
        <v>127932.10869565218</v>
      </c>
      <c r="C16" s="31">
        <v>121974.52173913043</v>
      </c>
      <c r="D16" s="31">
        <v>133052.15217391305</v>
      </c>
      <c r="E16" s="31">
        <v>127801.02173913043</v>
      </c>
      <c r="F16" s="36">
        <v>131739.63043478262</v>
      </c>
      <c r="G16" s="31">
        <v>134582.23913043478</v>
      </c>
    </row>
    <row r="17" spans="1:7" ht="12.75">
      <c r="A17" s="37" t="s">
        <v>21</v>
      </c>
      <c r="B17" s="31">
        <v>98902.775</v>
      </c>
      <c r="C17" s="31">
        <v>98748.825</v>
      </c>
      <c r="D17" s="31">
        <v>111254.1</v>
      </c>
      <c r="E17" s="31">
        <v>108710.725</v>
      </c>
      <c r="F17" s="36">
        <v>113877.475</v>
      </c>
      <c r="G17" s="31">
        <v>109050.25</v>
      </c>
    </row>
    <row r="18" spans="1:7" ht="12.75">
      <c r="A18" s="37" t="s">
        <v>22</v>
      </c>
      <c r="B18" s="31">
        <v>151504.28</v>
      </c>
      <c r="C18" s="31">
        <v>143392.8</v>
      </c>
      <c r="D18" s="31">
        <v>147779.36</v>
      </c>
      <c r="E18" s="31">
        <v>148020.24</v>
      </c>
      <c r="F18" s="36">
        <v>150118.12</v>
      </c>
      <c r="G18" s="31">
        <v>149585.04</v>
      </c>
    </row>
    <row r="19" spans="1:7" ht="12.75">
      <c r="A19" s="37" t="s">
        <v>23</v>
      </c>
      <c r="B19" s="31">
        <v>128340.57971014493</v>
      </c>
      <c r="C19" s="31">
        <v>119579.71014492754</v>
      </c>
      <c r="D19" s="31">
        <v>142021.73913043478</v>
      </c>
      <c r="E19" s="31">
        <v>109268.11594202899</v>
      </c>
      <c r="F19" s="36">
        <v>161702.89855072464</v>
      </c>
      <c r="G19" s="31">
        <v>139492.75362318842</v>
      </c>
    </row>
    <row r="20" spans="1:7" ht="12.75">
      <c r="A20" s="37" t="s">
        <v>24</v>
      </c>
      <c r="B20" s="31">
        <v>104788.18181818182</v>
      </c>
      <c r="C20" s="31">
        <v>102143.39393939394</v>
      </c>
      <c r="D20" s="31">
        <v>114975.66666666667</v>
      </c>
      <c r="E20" s="31">
        <v>113060.24242424243</v>
      </c>
      <c r="F20" s="36">
        <v>118490.09090909091</v>
      </c>
      <c r="G20" s="31">
        <v>119763.36363636363</v>
      </c>
    </row>
    <row r="21" spans="1:7" ht="12.75">
      <c r="A21" s="37" t="s">
        <v>25</v>
      </c>
      <c r="B21" s="31">
        <v>128906</v>
      </c>
      <c r="C21" s="31">
        <v>123350</v>
      </c>
      <c r="D21" s="31">
        <v>157553</v>
      </c>
      <c r="E21" s="31">
        <v>152465</v>
      </c>
      <c r="F21" s="36">
        <v>154657</v>
      </c>
      <c r="G21" s="31">
        <v>148861</v>
      </c>
    </row>
    <row r="22" spans="1:7" ht="12.75">
      <c r="A22" s="37" t="s">
        <v>26</v>
      </c>
      <c r="B22" s="31">
        <v>105988.96511627907</v>
      </c>
      <c r="C22" s="31">
        <v>103610.37209302325</v>
      </c>
      <c r="D22" s="31">
        <v>117905.8488372093</v>
      </c>
      <c r="E22" s="31">
        <v>113265.04651162791</v>
      </c>
      <c r="F22" s="36">
        <v>118542.70930232559</v>
      </c>
      <c r="G22" s="31">
        <v>121087.52325581395</v>
      </c>
    </row>
    <row r="23" spans="1:7" ht="12.75">
      <c r="A23" s="37" t="s">
        <v>27</v>
      </c>
      <c r="B23" s="38">
        <v>116784.02394586153</v>
      </c>
      <c r="C23" s="39">
        <v>111210.81780322749</v>
      </c>
      <c r="D23" s="39">
        <v>123658.85840707965</v>
      </c>
      <c r="E23" s="39">
        <v>116798.65192507804</v>
      </c>
      <c r="F23" s="39">
        <v>124931.89750260145</v>
      </c>
      <c r="G23" s="38">
        <v>123185.1237006237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K1">
      <selection activeCell="U10" sqref="U10"/>
    </sheetView>
  </sheetViews>
  <sheetFormatPr defaultColWidth="11.421875" defaultRowHeight="12.75"/>
  <cols>
    <col min="1" max="1" width="13.8515625" style="0" bestFit="1" customWidth="1"/>
    <col min="2" max="3" width="9.140625" style="0" bestFit="1" customWidth="1"/>
    <col min="4" max="4" width="19.28125" style="0" bestFit="1" customWidth="1"/>
    <col min="5" max="6" width="9.140625" style="0" bestFit="1" customWidth="1"/>
    <col min="7" max="7" width="19.28125" style="0" bestFit="1" customWidth="1"/>
    <col min="8" max="9" width="9.140625" style="0" bestFit="1" customWidth="1"/>
    <col min="10" max="10" width="19.8515625" style="0" bestFit="1" customWidth="1"/>
    <col min="11" max="12" width="9.140625" style="0" bestFit="1" customWidth="1"/>
    <col min="13" max="13" width="17.57421875" style="0" bestFit="1" customWidth="1"/>
    <col min="14" max="15" width="9.140625" style="0" bestFit="1" customWidth="1"/>
    <col min="16" max="16" width="18.421875" style="0" bestFit="1" customWidth="1"/>
    <col min="17" max="18" width="9.140625" style="0" bestFit="1" customWidth="1"/>
    <col min="19" max="19" width="18.421875" style="0" bestFit="1" customWidth="1"/>
  </cols>
  <sheetData>
    <row r="1" spans="1:19" ht="12.75">
      <c r="A1" s="55"/>
      <c r="B1" s="59">
        <v>40544</v>
      </c>
      <c r="C1" s="60">
        <v>40909</v>
      </c>
      <c r="D1" s="61" t="s">
        <v>0</v>
      </c>
      <c r="E1" s="59">
        <v>40575</v>
      </c>
      <c r="F1" s="60">
        <v>40940</v>
      </c>
      <c r="G1" s="61" t="s">
        <v>0</v>
      </c>
      <c r="H1" s="62">
        <v>40603</v>
      </c>
      <c r="I1" s="63">
        <v>40969</v>
      </c>
      <c r="J1" s="61" t="s">
        <v>0</v>
      </c>
      <c r="K1" s="62">
        <v>40634</v>
      </c>
      <c r="L1" s="63">
        <v>41000</v>
      </c>
      <c r="M1" s="61" t="s">
        <v>0</v>
      </c>
      <c r="N1" s="62">
        <v>40664</v>
      </c>
      <c r="O1" s="63">
        <v>41030</v>
      </c>
      <c r="P1" s="61" t="s">
        <v>0</v>
      </c>
      <c r="Q1" s="62">
        <v>40695</v>
      </c>
      <c r="R1" s="63">
        <v>41061</v>
      </c>
      <c r="S1" s="61" t="s">
        <v>0</v>
      </c>
    </row>
    <row r="2" spans="1:19" ht="12.75">
      <c r="A2" s="56"/>
      <c r="B2" s="64" t="s">
        <v>2</v>
      </c>
      <c r="C2" s="44" t="s">
        <v>2</v>
      </c>
      <c r="D2" s="65" t="s">
        <v>3</v>
      </c>
      <c r="E2" s="64" t="s">
        <v>2</v>
      </c>
      <c r="F2" s="44" t="s">
        <v>2</v>
      </c>
      <c r="G2" s="65" t="s">
        <v>3</v>
      </c>
      <c r="H2" s="64" t="s">
        <v>2</v>
      </c>
      <c r="I2" s="45" t="s">
        <v>2</v>
      </c>
      <c r="J2" s="65" t="s">
        <v>3</v>
      </c>
      <c r="K2" s="64" t="s">
        <v>2</v>
      </c>
      <c r="L2" s="45" t="s">
        <v>2</v>
      </c>
      <c r="M2" s="65" t="s">
        <v>3</v>
      </c>
      <c r="N2" s="64" t="s">
        <v>2</v>
      </c>
      <c r="O2" s="45" t="s">
        <v>2</v>
      </c>
      <c r="P2" s="65" t="s">
        <v>3</v>
      </c>
      <c r="Q2" s="64" t="s">
        <v>2</v>
      </c>
      <c r="R2" s="45" t="s">
        <v>2</v>
      </c>
      <c r="S2" s="65" t="s">
        <v>3</v>
      </c>
    </row>
    <row r="3" spans="1:19" ht="12.75">
      <c r="A3" s="57" t="s">
        <v>4</v>
      </c>
      <c r="B3" s="66" t="s">
        <v>7</v>
      </c>
      <c r="C3" s="47" t="s">
        <v>7</v>
      </c>
      <c r="D3" s="67" t="s">
        <v>28</v>
      </c>
      <c r="E3" s="66" t="s">
        <v>7</v>
      </c>
      <c r="F3" s="47" t="s">
        <v>7</v>
      </c>
      <c r="G3" s="67" t="s">
        <v>31</v>
      </c>
      <c r="H3" s="66" t="s">
        <v>7</v>
      </c>
      <c r="I3" s="46" t="s">
        <v>7</v>
      </c>
      <c r="J3" s="67" t="s">
        <v>32</v>
      </c>
      <c r="K3" s="66" t="s">
        <v>7</v>
      </c>
      <c r="L3" s="46" t="s">
        <v>7</v>
      </c>
      <c r="M3" s="67" t="s">
        <v>35</v>
      </c>
      <c r="N3" s="66" t="s">
        <v>7</v>
      </c>
      <c r="O3" s="46" t="s">
        <v>7</v>
      </c>
      <c r="P3" s="67" t="s">
        <v>37</v>
      </c>
      <c r="Q3" s="66" t="s">
        <v>7</v>
      </c>
      <c r="R3" s="46" t="s">
        <v>7</v>
      </c>
      <c r="S3" s="130" t="s">
        <v>39</v>
      </c>
    </row>
    <row r="4" spans="1:19" ht="12.75">
      <c r="A4" s="58" t="s">
        <v>8</v>
      </c>
      <c r="B4" s="21">
        <v>117096.02734839477</v>
      </c>
      <c r="C4" s="22">
        <v>113802.25260718424</v>
      </c>
      <c r="D4" s="23">
        <f>(C4-B4)*100/B4</f>
        <v>-2.8128834220913275</v>
      </c>
      <c r="E4" s="21">
        <v>105676.11387900356</v>
      </c>
      <c r="F4" s="22">
        <v>107083.06373117033</v>
      </c>
      <c r="G4" s="33">
        <f>(F4-E4)*100/E4</f>
        <v>1.3313792497874133</v>
      </c>
      <c r="H4" s="21">
        <v>117736.58441558441</v>
      </c>
      <c r="I4" s="31">
        <v>118913.45023148147</v>
      </c>
      <c r="J4" s="33">
        <f>(I4-H4)*100/H4</f>
        <v>0.9995752991635851</v>
      </c>
      <c r="K4" s="21">
        <v>116074.2924528302</v>
      </c>
      <c r="L4" s="31">
        <v>113406.47514450867</v>
      </c>
      <c r="M4" s="23">
        <f>(L4-K4)*100/K4</f>
        <v>-2.2983705107706425</v>
      </c>
      <c r="N4" s="21">
        <v>121032.11425206125</v>
      </c>
      <c r="O4" s="31">
        <v>117237.92832369942</v>
      </c>
      <c r="P4" s="23">
        <f>(O4-N4)*100/N4</f>
        <v>-3.13485883627552</v>
      </c>
      <c r="Q4" s="21">
        <v>118377.09294117647</v>
      </c>
      <c r="R4" s="31">
        <v>118025.2297921478</v>
      </c>
      <c r="S4" s="23">
        <f>(R4-Q4)*100/Q4</f>
        <v>-0.2972392211080153</v>
      </c>
    </row>
    <row r="5" spans="1:19" ht="12.75">
      <c r="A5" s="58" t="s">
        <v>9</v>
      </c>
      <c r="B5" s="21">
        <v>134418.13475177306</v>
      </c>
      <c r="C5" s="22">
        <v>129621.70547945205</v>
      </c>
      <c r="D5" s="24">
        <f aca="true" t="shared" si="0" ref="D5:D23">(C5-B5)*100/B5</f>
        <v>-3.5682903063477758</v>
      </c>
      <c r="E5" s="21">
        <v>115195.06993006993</v>
      </c>
      <c r="F5" s="22">
        <v>123905.04109589041</v>
      </c>
      <c r="G5" s="24">
        <f aca="true" t="shared" si="1" ref="G5:G23">(F5-E5)*100/E5</f>
        <v>7.561062440526259</v>
      </c>
      <c r="H5" s="21">
        <v>137817.04109589042</v>
      </c>
      <c r="I5" s="31">
        <v>147151.56551724137</v>
      </c>
      <c r="J5" s="24">
        <f aca="true" t="shared" si="2" ref="J5:J23">(I5-H5)*100/H5</f>
        <v>6.773127870925745</v>
      </c>
      <c r="K5" s="21">
        <v>134075.01369863015</v>
      </c>
      <c r="L5" s="31">
        <v>135872.35862068966</v>
      </c>
      <c r="M5" s="24">
        <f aca="true" t="shared" si="3" ref="M5:M23">(L5-K5)*100/K5</f>
        <v>1.3405517347919318</v>
      </c>
      <c r="N5" s="21">
        <v>144497.0205479452</v>
      </c>
      <c r="O5" s="31">
        <v>146267.4551724138</v>
      </c>
      <c r="P5" s="33">
        <f aca="true" t="shared" si="4" ref="P5:P23">(O5-N5)*100/N5</f>
        <v>1.2252395362582194</v>
      </c>
      <c r="Q5" s="21">
        <v>139845.65753424657</v>
      </c>
      <c r="R5" s="31">
        <v>144763.7724137931</v>
      </c>
      <c r="S5" s="33">
        <f aca="true" t="shared" si="5" ref="S5:S23">(R5-Q5)*100/Q5</f>
        <v>3.5168163003861257</v>
      </c>
    </row>
    <row r="6" spans="1:19" ht="12.75">
      <c r="A6" s="58" t="s">
        <v>10</v>
      </c>
      <c r="B6" s="21">
        <v>98442.36363636363</v>
      </c>
      <c r="C6" s="22">
        <v>108634</v>
      </c>
      <c r="D6" s="24">
        <f t="shared" si="0"/>
        <v>10.352896849656378</v>
      </c>
      <c r="E6" s="21">
        <v>96350.81818181818</v>
      </c>
      <c r="F6" s="22">
        <v>105718.18181818182</v>
      </c>
      <c r="G6" s="24">
        <f t="shared" si="1"/>
        <v>9.722142284964333</v>
      </c>
      <c r="H6" s="21">
        <v>109045.54545454546</v>
      </c>
      <c r="I6" s="31">
        <v>119309.09090909091</v>
      </c>
      <c r="J6" s="24">
        <f t="shared" si="2"/>
        <v>9.412163891484877</v>
      </c>
      <c r="K6" s="21">
        <v>109816.54545454546</v>
      </c>
      <c r="L6" s="31">
        <v>109950.72727272728</v>
      </c>
      <c r="M6" s="24">
        <f t="shared" si="3"/>
        <v>0.1221872511345416</v>
      </c>
      <c r="N6" s="21">
        <v>106523.18181818182</v>
      </c>
      <c r="O6" s="31">
        <v>113400.09090909091</v>
      </c>
      <c r="P6" s="33">
        <f t="shared" si="4"/>
        <v>6.455786405861291</v>
      </c>
      <c r="Q6" s="21">
        <v>112208.54545454546</v>
      </c>
      <c r="R6" s="31">
        <v>120553.18181818182</v>
      </c>
      <c r="S6" s="33">
        <f t="shared" si="5"/>
        <v>7.436720910901295</v>
      </c>
    </row>
    <row r="7" spans="1:19" ht="12.75">
      <c r="A7" s="58" t="s">
        <v>11</v>
      </c>
      <c r="B7" s="21">
        <v>115636.46861924687</v>
      </c>
      <c r="C7" s="22">
        <v>124724.12033195021</v>
      </c>
      <c r="D7" s="24">
        <f t="shared" si="0"/>
        <v>7.858811170225211</v>
      </c>
      <c r="E7" s="21">
        <v>109538.50627615063</v>
      </c>
      <c r="F7" s="22">
        <v>120749.48962655602</v>
      </c>
      <c r="G7" s="24">
        <f t="shared" si="1"/>
        <v>10.23474185611231</v>
      </c>
      <c r="H7" s="21">
        <v>119846.71548117154</v>
      </c>
      <c r="I7" s="31">
        <v>130357.03734439834</v>
      </c>
      <c r="J7" s="24">
        <f t="shared" si="2"/>
        <v>8.76980384571158</v>
      </c>
      <c r="K7" s="21">
        <v>119766.85833333334</v>
      </c>
      <c r="L7" s="31">
        <v>125545.17842323652</v>
      </c>
      <c r="M7" s="24">
        <f t="shared" si="3"/>
        <v>4.824640280553278</v>
      </c>
      <c r="N7" s="21">
        <v>122078.09583333334</v>
      </c>
      <c r="O7" s="31">
        <v>129270.36099585063</v>
      </c>
      <c r="P7" s="33">
        <f t="shared" si="4"/>
        <v>5.8915279710264326</v>
      </c>
      <c r="Q7" s="21">
        <v>124096.30962343096</v>
      </c>
      <c r="R7" s="31">
        <v>129729.51867219916</v>
      </c>
      <c r="S7" s="33">
        <f t="shared" si="5"/>
        <v>4.5393848260775185</v>
      </c>
    </row>
    <row r="8" spans="1:19" ht="12.75">
      <c r="A8" s="58" t="s">
        <v>12</v>
      </c>
      <c r="B8" s="21">
        <v>116956.33333333333</v>
      </c>
      <c r="C8" s="22">
        <v>138005</v>
      </c>
      <c r="D8" s="24">
        <f t="shared" si="0"/>
        <v>17.997030230655888</v>
      </c>
      <c r="E8" s="21">
        <v>101675.66666666667</v>
      </c>
      <c r="F8" s="22">
        <v>113535.33333333333</v>
      </c>
      <c r="G8" s="24">
        <f t="shared" si="1"/>
        <v>11.664213331934539</v>
      </c>
      <c r="H8" s="21">
        <v>101690.33333333333</v>
      </c>
      <c r="I8" s="31">
        <v>120028</v>
      </c>
      <c r="J8" s="24">
        <f t="shared" si="2"/>
        <v>18.03285136902558</v>
      </c>
      <c r="K8" s="21">
        <v>99948.66666666667</v>
      </c>
      <c r="L8" s="31">
        <v>113370.33333333333</v>
      </c>
      <c r="M8" s="24">
        <f t="shared" si="3"/>
        <v>13.428559994130309</v>
      </c>
      <c r="N8" s="21">
        <v>107368.33333333333</v>
      </c>
      <c r="O8" s="31">
        <v>118775.33333333333</v>
      </c>
      <c r="P8" s="33">
        <f t="shared" si="4"/>
        <v>10.624175346548487</v>
      </c>
      <c r="Q8" s="21">
        <v>108778.33333333333</v>
      </c>
      <c r="R8" s="31">
        <v>125846</v>
      </c>
      <c r="S8" s="33">
        <f t="shared" si="5"/>
        <v>15.690318231265422</v>
      </c>
    </row>
    <row r="9" spans="1:19" ht="12.75">
      <c r="A9" s="58" t="s">
        <v>13</v>
      </c>
      <c r="B9" s="21">
        <v>94108.08620689655</v>
      </c>
      <c r="C9" s="22">
        <v>98730.96551724138</v>
      </c>
      <c r="D9" s="25">
        <f t="shared" si="0"/>
        <v>4.912308279419719</v>
      </c>
      <c r="E9" s="21">
        <v>85229.87931034483</v>
      </c>
      <c r="F9" s="22">
        <v>92845.58620689655</v>
      </c>
      <c r="G9" s="24">
        <f t="shared" si="1"/>
        <v>8.935489476432197</v>
      </c>
      <c r="H9" s="21">
        <v>90320.1724137931</v>
      </c>
      <c r="I9" s="31">
        <v>89828.9827586207</v>
      </c>
      <c r="J9" s="25">
        <f t="shared" si="2"/>
        <v>-0.5438316181705988</v>
      </c>
      <c r="K9" s="21">
        <v>90167.5</v>
      </c>
      <c r="L9" s="31">
        <v>90387.89655172414</v>
      </c>
      <c r="M9" s="24">
        <f t="shared" si="3"/>
        <v>0.2444301458110128</v>
      </c>
      <c r="N9" s="21">
        <v>87125.94827586207</v>
      </c>
      <c r="O9" s="31">
        <v>89671.29310344828</v>
      </c>
      <c r="P9" s="33">
        <f t="shared" si="4"/>
        <v>2.9214543749090893</v>
      </c>
      <c r="Q9" s="21">
        <v>86383.70689655172</v>
      </c>
      <c r="R9" s="31">
        <v>90086.1551724138</v>
      </c>
      <c r="S9" s="33">
        <f t="shared" si="5"/>
        <v>4.28604931285933</v>
      </c>
    </row>
    <row r="10" spans="1:19" ht="12.75">
      <c r="A10" s="58" t="s">
        <v>14</v>
      </c>
      <c r="B10" s="21">
        <v>124822.04</v>
      </c>
      <c r="C10" s="22">
        <v>133535.1851851852</v>
      </c>
      <c r="D10" s="24">
        <f t="shared" si="0"/>
        <v>6.980454081014221</v>
      </c>
      <c r="E10" s="21">
        <v>115981.16</v>
      </c>
      <c r="F10" s="22">
        <v>127783.18518518518</v>
      </c>
      <c r="G10" s="24">
        <f t="shared" si="1"/>
        <v>10.1758123346802</v>
      </c>
      <c r="H10" s="21">
        <v>127601.08</v>
      </c>
      <c r="I10" s="31">
        <v>138539.07407407407</v>
      </c>
      <c r="J10" s="24">
        <f t="shared" si="2"/>
        <v>8.572023116163336</v>
      </c>
      <c r="K10" s="21">
        <v>126467.16</v>
      </c>
      <c r="L10" s="31">
        <v>132579.55555555556</v>
      </c>
      <c r="M10" s="24">
        <f t="shared" si="3"/>
        <v>4.833187964018136</v>
      </c>
      <c r="N10" s="21">
        <v>132386.16</v>
      </c>
      <c r="O10" s="31">
        <v>138598.44444444444</v>
      </c>
      <c r="P10" s="33">
        <f t="shared" si="4"/>
        <v>4.692548257645991</v>
      </c>
      <c r="Q10" s="21">
        <v>133015.2</v>
      </c>
      <c r="R10" s="31">
        <v>139368.25925925927</v>
      </c>
      <c r="S10" s="33">
        <f t="shared" si="5"/>
        <v>4.776190434821928</v>
      </c>
    </row>
    <row r="11" spans="1:19" ht="12.75">
      <c r="A11" s="58" t="s">
        <v>15</v>
      </c>
      <c r="B11" s="21">
        <v>100406.83333333333</v>
      </c>
      <c r="C11" s="22">
        <v>108966.54545454546</v>
      </c>
      <c r="D11" s="24">
        <f t="shared" si="0"/>
        <v>8.525029459693608</v>
      </c>
      <c r="E11" s="21">
        <v>99502.5</v>
      </c>
      <c r="F11" s="22">
        <v>100829.27272727272</v>
      </c>
      <c r="G11" s="24">
        <f t="shared" si="1"/>
        <v>1.3334064242332813</v>
      </c>
      <c r="H11" s="21">
        <v>98284.66666666667</v>
      </c>
      <c r="I11" s="31">
        <v>98439.25</v>
      </c>
      <c r="J11" s="24">
        <f t="shared" si="2"/>
        <v>0.1572812307107875</v>
      </c>
      <c r="K11" s="21">
        <v>103620.90909090909</v>
      </c>
      <c r="L11" s="31">
        <v>98600.66666666667</v>
      </c>
      <c r="M11" s="25">
        <f t="shared" si="3"/>
        <v>-4.844816039818796</v>
      </c>
      <c r="N11" s="21">
        <v>107493.81818181818</v>
      </c>
      <c r="O11" s="31">
        <v>99453.66666666667</v>
      </c>
      <c r="P11" s="68">
        <f t="shared" si="4"/>
        <v>-7.47964083064959</v>
      </c>
      <c r="Q11" s="21">
        <v>107815.63636363637</v>
      </c>
      <c r="R11" s="31">
        <v>93437</v>
      </c>
      <c r="S11" s="68">
        <f t="shared" si="5"/>
        <v>-13.336318226737227</v>
      </c>
    </row>
    <row r="12" spans="1:19" ht="12.75">
      <c r="A12" s="58" t="s">
        <v>16</v>
      </c>
      <c r="B12" s="21">
        <v>148183</v>
      </c>
      <c r="C12" s="22">
        <v>166932.33333333334</v>
      </c>
      <c r="D12" s="24">
        <f t="shared" si="0"/>
        <v>12.652823423289679</v>
      </c>
      <c r="E12" s="21">
        <v>149548.66666666666</v>
      </c>
      <c r="F12" s="22">
        <v>179656.66666666666</v>
      </c>
      <c r="G12" s="24">
        <f t="shared" si="1"/>
        <v>20.1325766862961</v>
      </c>
      <c r="H12" s="21">
        <v>180530.66666666666</v>
      </c>
      <c r="I12" s="31">
        <v>198255.66666666666</v>
      </c>
      <c r="J12" s="24">
        <f t="shared" si="2"/>
        <v>9.818276488574426</v>
      </c>
      <c r="K12" s="21">
        <v>134925.66666666666</v>
      </c>
      <c r="L12" s="31">
        <v>190315.66666666666</v>
      </c>
      <c r="M12" s="24">
        <f t="shared" si="3"/>
        <v>41.05223369904911</v>
      </c>
      <c r="N12" s="21">
        <v>192590.66666666666</v>
      </c>
      <c r="O12" s="31">
        <v>199097.33333333334</v>
      </c>
      <c r="P12" s="33">
        <f t="shared" si="4"/>
        <v>3.378495323414783</v>
      </c>
      <c r="Q12" s="21">
        <v>184050.66666666666</v>
      </c>
      <c r="R12" s="31">
        <v>211377</v>
      </c>
      <c r="S12" s="33">
        <f t="shared" si="5"/>
        <v>14.847179762094502</v>
      </c>
    </row>
    <row r="13" spans="1:19" ht="12.75">
      <c r="A13" s="58" t="s">
        <v>17</v>
      </c>
      <c r="B13" s="21">
        <v>109107.04347826086</v>
      </c>
      <c r="C13" s="22">
        <v>102477.89795918367</v>
      </c>
      <c r="D13" s="25">
        <f t="shared" si="0"/>
        <v>-6.075818121126182</v>
      </c>
      <c r="E13" s="21">
        <v>104787.2463768116</v>
      </c>
      <c r="F13" s="22">
        <v>102427.31972789115</v>
      </c>
      <c r="G13" s="25">
        <f t="shared" si="1"/>
        <v>-2.252112476010892</v>
      </c>
      <c r="H13" s="21">
        <v>119703.41304347826</v>
      </c>
      <c r="I13" s="31">
        <v>115283.37671232877</v>
      </c>
      <c r="J13" s="25">
        <f t="shared" si="2"/>
        <v>-3.6924898119187772</v>
      </c>
      <c r="K13" s="21">
        <v>116734.11428571428</v>
      </c>
      <c r="L13" s="31">
        <v>111918.07534246576</v>
      </c>
      <c r="M13" s="25">
        <f t="shared" si="3"/>
        <v>-4.125648250057355</v>
      </c>
      <c r="N13" s="21">
        <v>119611.1914893617</v>
      </c>
      <c r="O13" s="31">
        <v>115449.11643835617</v>
      </c>
      <c r="P13" s="68">
        <f t="shared" si="4"/>
        <v>-3.479670254246831</v>
      </c>
      <c r="Q13" s="21">
        <v>118348.89361702128</v>
      </c>
      <c r="R13" s="31">
        <v>115322.55479452055</v>
      </c>
      <c r="S13" s="68">
        <f t="shared" si="5"/>
        <v>-2.5571331763303276</v>
      </c>
    </row>
    <row r="14" spans="1:19" ht="12.75">
      <c r="A14" s="58" t="s">
        <v>18</v>
      </c>
      <c r="B14" s="21">
        <v>115750.61111111111</v>
      </c>
      <c r="C14" s="22">
        <v>137292.33333333334</v>
      </c>
      <c r="D14" s="25">
        <f t="shared" si="0"/>
        <v>18.610460899894466</v>
      </c>
      <c r="E14" s="21">
        <v>105868</v>
      </c>
      <c r="F14" s="22">
        <v>124355.66666666667</v>
      </c>
      <c r="G14" s="24">
        <f t="shared" si="1"/>
        <v>17.462941272779943</v>
      </c>
      <c r="H14" s="21">
        <v>112840.38888888889</v>
      </c>
      <c r="I14" s="31">
        <v>126209.33333333333</v>
      </c>
      <c r="J14" s="24">
        <f t="shared" si="2"/>
        <v>11.847658959779466</v>
      </c>
      <c r="K14" s="21">
        <v>110355.72222222222</v>
      </c>
      <c r="L14" s="31">
        <v>147857.83333333334</v>
      </c>
      <c r="M14" s="24">
        <f t="shared" si="3"/>
        <v>33.982932969795165</v>
      </c>
      <c r="N14" s="21">
        <v>110404.66666666667</v>
      </c>
      <c r="O14" s="31">
        <v>190760.55555555556</v>
      </c>
      <c r="P14" s="33">
        <f t="shared" si="4"/>
        <v>72.78305466153806</v>
      </c>
      <c r="Q14" s="21">
        <v>127285.05555555556</v>
      </c>
      <c r="R14" s="31">
        <v>137330.11111111112</v>
      </c>
      <c r="S14" s="33">
        <f t="shared" si="5"/>
        <v>7.891779212973859</v>
      </c>
    </row>
    <row r="15" spans="1:19" ht="12.75">
      <c r="A15" s="58" t="s">
        <v>19</v>
      </c>
      <c r="B15" s="21">
        <v>121596.58333333333</v>
      </c>
      <c r="C15" s="22">
        <v>122089.375</v>
      </c>
      <c r="D15" s="24">
        <f t="shared" si="0"/>
        <v>0.4052676918690875</v>
      </c>
      <c r="E15" s="21">
        <v>119180.45833333333</v>
      </c>
      <c r="F15" s="22">
        <v>112431.375</v>
      </c>
      <c r="G15" s="25">
        <f t="shared" si="1"/>
        <v>-5.662911040715214</v>
      </c>
      <c r="H15" s="21">
        <v>127970.33333333333</v>
      </c>
      <c r="I15" s="31">
        <v>108184.33333333333</v>
      </c>
      <c r="J15" s="25">
        <f t="shared" si="2"/>
        <v>-15.461396000635565</v>
      </c>
      <c r="K15" s="21">
        <v>122298.375</v>
      </c>
      <c r="L15" s="31">
        <v>111422.875</v>
      </c>
      <c r="M15" s="25">
        <f t="shared" si="3"/>
        <v>-8.892595670220475</v>
      </c>
      <c r="N15" s="21">
        <v>124986.5</v>
      </c>
      <c r="O15" s="31">
        <v>115665.25</v>
      </c>
      <c r="P15" s="68">
        <f t="shared" si="4"/>
        <v>-7.457805442987842</v>
      </c>
      <c r="Q15" s="21">
        <v>121022.83333333333</v>
      </c>
      <c r="R15" s="31">
        <v>109848.33333333333</v>
      </c>
      <c r="S15" s="68">
        <f t="shared" si="5"/>
        <v>-9.233381579509102</v>
      </c>
    </row>
    <row r="16" spans="1:19" ht="12.75">
      <c r="A16" s="58" t="s">
        <v>20</v>
      </c>
      <c r="B16" s="21">
        <v>127066.93023255814</v>
      </c>
      <c r="C16" s="22">
        <v>127932.10869565218</v>
      </c>
      <c r="D16" s="24">
        <f t="shared" si="0"/>
        <v>0.6808840518226001</v>
      </c>
      <c r="E16" s="21">
        <v>115958.59090909091</v>
      </c>
      <c r="F16" s="22">
        <v>121974.52173913043</v>
      </c>
      <c r="G16" s="24">
        <f t="shared" si="1"/>
        <v>5.18799925290217</v>
      </c>
      <c r="H16" s="21">
        <v>125795.64444444445</v>
      </c>
      <c r="I16" s="31">
        <v>133052.15217391305</v>
      </c>
      <c r="J16" s="24">
        <f t="shared" si="2"/>
        <v>5.768488854694266</v>
      </c>
      <c r="K16" s="21">
        <v>125556.44444444444</v>
      </c>
      <c r="L16" s="31">
        <v>127801.02173913043</v>
      </c>
      <c r="M16" s="24">
        <f t="shared" si="3"/>
        <v>1.7877037730860268</v>
      </c>
      <c r="N16" s="21">
        <v>127871.93333333333</v>
      </c>
      <c r="O16" s="31">
        <v>131739.63043478262</v>
      </c>
      <c r="P16" s="33">
        <f t="shared" si="4"/>
        <v>3.0246646004538564</v>
      </c>
      <c r="Q16" s="21">
        <v>129548.93333333333</v>
      </c>
      <c r="R16" s="31">
        <v>134582.23913043478</v>
      </c>
      <c r="S16" s="33">
        <f t="shared" si="5"/>
        <v>3.885254527067854</v>
      </c>
    </row>
    <row r="17" spans="1:19" ht="12.75">
      <c r="A17" s="58" t="s">
        <v>21</v>
      </c>
      <c r="B17" s="21">
        <v>96629.225</v>
      </c>
      <c r="C17" s="22">
        <v>98902.775</v>
      </c>
      <c r="D17" s="24">
        <f t="shared" si="0"/>
        <v>2.352859603292884</v>
      </c>
      <c r="E17" s="21">
        <v>93737.275</v>
      </c>
      <c r="F17" s="22">
        <v>98748.825</v>
      </c>
      <c r="G17" s="24">
        <f t="shared" si="1"/>
        <v>5.34637901517833</v>
      </c>
      <c r="H17" s="21">
        <v>106918.6</v>
      </c>
      <c r="I17" s="31">
        <v>111254.1</v>
      </c>
      <c r="J17" s="24">
        <f t="shared" si="2"/>
        <v>4.054953955626056</v>
      </c>
      <c r="K17" s="21">
        <v>106648.975</v>
      </c>
      <c r="L17" s="31">
        <v>108710.725</v>
      </c>
      <c r="M17" s="24">
        <f t="shared" si="3"/>
        <v>1.9332112662123568</v>
      </c>
      <c r="N17" s="21">
        <v>111682.075</v>
      </c>
      <c r="O17" s="31">
        <v>113877.475</v>
      </c>
      <c r="P17" s="33">
        <f t="shared" si="4"/>
        <v>1.9657586053984122</v>
      </c>
      <c r="Q17" s="21">
        <v>111327.65</v>
      </c>
      <c r="R17" s="31">
        <v>109050.25</v>
      </c>
      <c r="S17" s="68">
        <f t="shared" si="5"/>
        <v>-2.0456732896095393</v>
      </c>
    </row>
    <row r="18" spans="1:19" ht="12.75">
      <c r="A18" s="58" t="s">
        <v>22</v>
      </c>
      <c r="B18" s="21">
        <v>151142.20833333334</v>
      </c>
      <c r="C18" s="22">
        <v>151504.28</v>
      </c>
      <c r="D18" s="25">
        <f t="shared" si="0"/>
        <v>0.23955695146926304</v>
      </c>
      <c r="E18" s="21">
        <v>137545.125</v>
      </c>
      <c r="F18" s="22">
        <v>143392.8</v>
      </c>
      <c r="G18" s="24">
        <f t="shared" si="1"/>
        <v>4.251459293813567</v>
      </c>
      <c r="H18" s="21">
        <v>148479</v>
      </c>
      <c r="I18" s="31">
        <v>147779.36</v>
      </c>
      <c r="J18" s="25">
        <f t="shared" si="2"/>
        <v>-0.4712046821436122</v>
      </c>
      <c r="K18" s="21">
        <v>143762</v>
      </c>
      <c r="L18" s="31">
        <v>148020.24</v>
      </c>
      <c r="M18" s="24">
        <f t="shared" si="3"/>
        <v>2.9620066498796556</v>
      </c>
      <c r="N18" s="21">
        <v>144883.08333333334</v>
      </c>
      <c r="O18" s="31">
        <v>150118.12</v>
      </c>
      <c r="P18" s="33">
        <f t="shared" si="4"/>
        <v>3.613283584407417</v>
      </c>
      <c r="Q18" s="21">
        <v>146437.33333333334</v>
      </c>
      <c r="R18" s="31">
        <v>149585.04</v>
      </c>
      <c r="S18" s="33">
        <f t="shared" si="5"/>
        <v>2.149524711366863</v>
      </c>
    </row>
    <row r="19" spans="1:19" ht="12.75">
      <c r="A19" s="58" t="s">
        <v>23</v>
      </c>
      <c r="B19" s="21">
        <v>127985.18518518518</v>
      </c>
      <c r="C19" s="22">
        <v>128340.57971014493</v>
      </c>
      <c r="D19" s="24">
        <f t="shared" si="0"/>
        <v>0.2776841119896148</v>
      </c>
      <c r="E19" s="21">
        <v>119448.5294117647</v>
      </c>
      <c r="F19" s="22">
        <v>119579.71014492754</v>
      </c>
      <c r="G19" s="24">
        <f t="shared" si="1"/>
        <v>0.10982197420834615</v>
      </c>
      <c r="H19" s="21">
        <v>134051.4705882353</v>
      </c>
      <c r="I19" s="31">
        <v>142021.73913043478</v>
      </c>
      <c r="J19" s="24">
        <f t="shared" si="2"/>
        <v>5.945677811086225</v>
      </c>
      <c r="K19" s="21">
        <v>132933.82352941178</v>
      </c>
      <c r="L19" s="31">
        <v>109268.11594202899</v>
      </c>
      <c r="M19" s="25">
        <f t="shared" si="3"/>
        <v>-17.802623109043964</v>
      </c>
      <c r="N19" s="21">
        <v>138448.5294117647</v>
      </c>
      <c r="O19" s="31">
        <v>161702.89855072464</v>
      </c>
      <c r="P19" s="33">
        <f t="shared" si="4"/>
        <v>16.796400249076168</v>
      </c>
      <c r="Q19" s="21">
        <v>139103.7037037037</v>
      </c>
      <c r="R19" s="31">
        <v>139492.75362318842</v>
      </c>
      <c r="S19" s="33">
        <f t="shared" si="5"/>
        <v>0.2796833650909817</v>
      </c>
    </row>
    <row r="20" spans="1:19" ht="12.75">
      <c r="A20" s="58" t="s">
        <v>24</v>
      </c>
      <c r="B20" s="21">
        <v>103666.40625</v>
      </c>
      <c r="C20" s="22">
        <v>104788.18181818182</v>
      </c>
      <c r="D20" s="24">
        <f t="shared" si="0"/>
        <v>1.0821013371260986</v>
      </c>
      <c r="E20" s="21">
        <v>99755.53125</v>
      </c>
      <c r="F20" s="22">
        <v>102143.39393939394</v>
      </c>
      <c r="G20" s="24">
        <f t="shared" si="1"/>
        <v>2.393714573490316</v>
      </c>
      <c r="H20" s="21">
        <v>110665.375</v>
      </c>
      <c r="I20" s="31">
        <v>114975.66666666667</v>
      </c>
      <c r="J20" s="24">
        <f t="shared" si="2"/>
        <v>3.894887327374684</v>
      </c>
      <c r="K20" s="21">
        <v>113561.875</v>
      </c>
      <c r="L20" s="31">
        <v>113060.24242424243</v>
      </c>
      <c r="M20" s="25">
        <f t="shared" si="3"/>
        <v>-0.4417262182026923</v>
      </c>
      <c r="N20" s="21">
        <v>118806.46875</v>
      </c>
      <c r="O20" s="31">
        <v>118490.09090909091</v>
      </c>
      <c r="P20" s="68">
        <f t="shared" si="4"/>
        <v>-0.2662968138332857</v>
      </c>
      <c r="Q20" s="21">
        <v>118201.09375</v>
      </c>
      <c r="R20" s="31">
        <v>119763.36363636363</v>
      </c>
      <c r="S20" s="127">
        <f t="shared" si="5"/>
        <v>1.3217051017039616</v>
      </c>
    </row>
    <row r="21" spans="1:19" ht="12.75">
      <c r="A21" s="58" t="s">
        <v>25</v>
      </c>
      <c r="B21" s="21">
        <v>141024</v>
      </c>
      <c r="C21" s="22">
        <v>128906</v>
      </c>
      <c r="D21" s="25">
        <f t="shared" si="0"/>
        <v>-8.592863626049466</v>
      </c>
      <c r="E21" s="21">
        <v>143086</v>
      </c>
      <c r="F21" s="22">
        <v>123350</v>
      </c>
      <c r="G21" s="25">
        <f t="shared" si="1"/>
        <v>-13.793103448275861</v>
      </c>
      <c r="H21" s="21">
        <v>170151</v>
      </c>
      <c r="I21" s="31">
        <v>157553</v>
      </c>
      <c r="J21" s="25">
        <f t="shared" si="2"/>
        <v>-7.404011730756799</v>
      </c>
      <c r="K21" s="21">
        <v>170953</v>
      </c>
      <c r="L21" s="31">
        <v>152465</v>
      </c>
      <c r="M21" s="25">
        <f t="shared" si="3"/>
        <v>-10.814668359139647</v>
      </c>
      <c r="N21" s="21">
        <v>165121</v>
      </c>
      <c r="O21" s="31">
        <v>154657</v>
      </c>
      <c r="P21" s="68">
        <f t="shared" si="4"/>
        <v>-6.337170923141212</v>
      </c>
      <c r="Q21" s="21">
        <v>161514</v>
      </c>
      <c r="R21" s="31">
        <v>148861</v>
      </c>
      <c r="S21" s="68">
        <f t="shared" si="5"/>
        <v>-7.8339958146043065</v>
      </c>
    </row>
    <row r="22" spans="1:19" ht="12.75">
      <c r="A22" s="58" t="s">
        <v>26</v>
      </c>
      <c r="B22" s="21">
        <v>107061.5243902439</v>
      </c>
      <c r="C22" s="22">
        <v>105988.96511627907</v>
      </c>
      <c r="D22" s="24">
        <f t="shared" si="0"/>
        <v>-1.0018158064472371</v>
      </c>
      <c r="E22" s="21">
        <v>102980.31707317074</v>
      </c>
      <c r="F22" s="22">
        <v>103610.37209302325</v>
      </c>
      <c r="G22" s="24">
        <f t="shared" si="1"/>
        <v>0.6118208195114047</v>
      </c>
      <c r="H22" s="21">
        <v>114927.08536585367</v>
      </c>
      <c r="I22" s="31">
        <v>117905.8488372093</v>
      </c>
      <c r="J22" s="24">
        <f t="shared" si="2"/>
        <v>2.5918724571089333</v>
      </c>
      <c r="K22" s="21">
        <v>116514.62195121951</v>
      </c>
      <c r="L22" s="31">
        <v>113265.04651162791</v>
      </c>
      <c r="M22" s="25">
        <f t="shared" si="3"/>
        <v>-2.788985094893997</v>
      </c>
      <c r="N22" s="21">
        <v>120761.72289156627</v>
      </c>
      <c r="O22" s="31">
        <v>118542.70930232559</v>
      </c>
      <c r="P22" s="68">
        <f t="shared" si="4"/>
        <v>-1.837514020260516</v>
      </c>
      <c r="Q22" s="21">
        <v>121922.7469879518</v>
      </c>
      <c r="R22" s="31">
        <v>121087.52325581395</v>
      </c>
      <c r="S22" s="68">
        <f t="shared" si="5"/>
        <v>-0.6850434006546655</v>
      </c>
    </row>
    <row r="23" spans="1:19" ht="13.5" thickBot="1">
      <c r="A23" s="49" t="s">
        <v>27</v>
      </c>
      <c r="B23" s="50">
        <v>117251.48288770053</v>
      </c>
      <c r="C23" s="51">
        <v>116784.02394586153</v>
      </c>
      <c r="D23" s="52">
        <f t="shared" si="0"/>
        <v>-0.3986806224759868</v>
      </c>
      <c r="E23" s="50">
        <v>107671.63219616204</v>
      </c>
      <c r="F23" s="51">
        <v>111210.81780322749</v>
      </c>
      <c r="G23" s="52">
        <f t="shared" si="1"/>
        <v>3.2870176989771696</v>
      </c>
      <c r="H23" s="53">
        <v>120292.30944798302</v>
      </c>
      <c r="I23" s="51">
        <v>123658.85840707965</v>
      </c>
      <c r="J23" s="52">
        <f t="shared" si="2"/>
        <v>2.7986402244213293</v>
      </c>
      <c r="K23" s="53">
        <v>118846.09750927398</v>
      </c>
      <c r="L23" s="51">
        <v>116798.65192507804</v>
      </c>
      <c r="M23" s="54">
        <f t="shared" si="3"/>
        <v>-1.7227705638682609</v>
      </c>
      <c r="N23" s="53">
        <v>123353.75608465608</v>
      </c>
      <c r="O23" s="51">
        <v>124931.89750260145</v>
      </c>
      <c r="P23" s="129">
        <f t="shared" si="4"/>
        <v>1.2793622732187526</v>
      </c>
      <c r="Q23" s="53">
        <v>122209.69560614081</v>
      </c>
      <c r="R23" s="128">
        <v>123185.1237006237</v>
      </c>
      <c r="S23" s="129">
        <f t="shared" si="5"/>
        <v>0.7981593355952029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Camara</dc:creator>
  <cp:keywords/>
  <dc:description/>
  <cp:lastModifiedBy>Camara</cp:lastModifiedBy>
  <dcterms:created xsi:type="dcterms:W3CDTF">2012-03-08T15:23:28Z</dcterms:created>
  <dcterms:modified xsi:type="dcterms:W3CDTF">2012-08-07T17:01:37Z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